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25" windowWidth="22695" windowHeight="11445"/>
  </bookViews>
  <sheets>
    <sheet name="Rekapitulácia stavby" sheetId="1" r:id="rId1"/>
    <sheet name="PS01 - PS01 Úprava vody a..." sheetId="2" r:id="rId2"/>
    <sheet name="ARMATURY_Zmena - časť3_Ar..." sheetId="3" r:id="rId3"/>
    <sheet name="VDJ_Zmena - VDJ" sheetId="4" r:id="rId4"/>
    <sheet name="MK_Zmena - časť1 MK" sheetId="5" r:id="rId5"/>
    <sheet name="SO05 - SO05 Oplotenie VDJ..." sheetId="6" r:id="rId6"/>
    <sheet name="SO06 - SO06 Havarijný pre..." sheetId="7" r:id="rId7"/>
    <sheet name="2-Pripojky - SO 08 Rozvád..." sheetId="8" r:id="rId8"/>
    <sheet name="Zhlavie - 2. Zhlavie stud..." sheetId="9" r:id="rId9"/>
  </sheets>
  <definedNames>
    <definedName name="_xlnm._FilterDatabase" localSheetId="7" hidden="1">'2-Pripojky - SO 08 Rozvád...'!$C$122:$K$168</definedName>
    <definedName name="_xlnm._FilterDatabase" localSheetId="2" hidden="1">'ARMATURY_Zmena - časť3_Ar...'!$C$120:$K$176</definedName>
    <definedName name="_xlnm._FilterDatabase" localSheetId="4" hidden="1">'MK_Zmena - časť1 MK'!$C$121:$K$151</definedName>
    <definedName name="_xlnm._FilterDatabase" localSheetId="1" hidden="1">'PS01 - PS01 Úprava vody a...'!$C$117:$K$121</definedName>
    <definedName name="_xlnm._FilterDatabase" localSheetId="5" hidden="1">'SO05 - SO05 Oplotenie VDJ...'!$C$122:$K$157</definedName>
    <definedName name="_xlnm._FilterDatabase" localSheetId="6" hidden="1">'SO06 - SO06 Havarijný pre...'!$C$123:$K$184</definedName>
    <definedName name="_xlnm._FilterDatabase" localSheetId="3" hidden="1">'VDJ_Zmena - VDJ'!$C$118:$K$129</definedName>
    <definedName name="_xlnm._FilterDatabase" localSheetId="8" hidden="1">'Zhlavie - 2. Zhlavie stud...'!$C$126:$K$176</definedName>
    <definedName name="_xlnm.Print_Titles" localSheetId="7">'2-Pripojky - SO 08 Rozvád...'!$122:$122</definedName>
    <definedName name="_xlnm.Print_Titles" localSheetId="2">'ARMATURY_Zmena - časť3_Ar...'!$120:$120</definedName>
    <definedName name="_xlnm.Print_Titles" localSheetId="4">'MK_Zmena - časť1 MK'!$121:$121</definedName>
    <definedName name="_xlnm.Print_Titles" localSheetId="1">'PS01 - PS01 Úprava vody a...'!$117:$117</definedName>
    <definedName name="_xlnm.Print_Titles" localSheetId="0">'Rekapitulácia stavby'!$92:$92</definedName>
    <definedName name="_xlnm.Print_Titles" localSheetId="5">'SO05 - SO05 Oplotenie VDJ...'!$122:$122</definedName>
    <definedName name="_xlnm.Print_Titles" localSheetId="6">'SO06 - SO06 Havarijný pre...'!$123:$123</definedName>
    <definedName name="_xlnm.Print_Titles" localSheetId="3">'VDJ_Zmena - VDJ'!$118:$118</definedName>
    <definedName name="_xlnm.Print_Titles" localSheetId="8">'Zhlavie - 2. Zhlavie stud...'!$126:$126</definedName>
    <definedName name="_xlnm.Print_Area" localSheetId="7">'2-Pripojky - SO 08 Rozvád...'!$C$4:$J$76,'2-Pripojky - SO 08 Rozvád...'!$C$82:$J$104,'2-Pripojky - SO 08 Rozvád...'!$C$110:$J$168</definedName>
    <definedName name="_xlnm.Print_Area" localSheetId="2">'ARMATURY_Zmena - časť3_Ar...'!$C$4:$J$76,'ARMATURY_Zmena - časť3_Ar...'!$C$82:$J$102,'ARMATURY_Zmena - časť3_Ar...'!$C$108:$J$176</definedName>
    <definedName name="_xlnm.Print_Area" localSheetId="4">'MK_Zmena - časť1 MK'!$C$4:$J$76,'MK_Zmena - časť1 MK'!$C$82:$J$103,'MK_Zmena - časť1 MK'!$C$109:$J$151</definedName>
    <definedName name="_xlnm.Print_Area" localSheetId="1">'PS01 - PS01 Úprava vody a...'!$C$4:$J$76,'PS01 - PS01 Úprava vody a...'!$C$82:$J$99,'PS01 - PS01 Úprava vody a...'!$C$105:$J$121</definedName>
    <definedName name="_xlnm.Print_Area" localSheetId="0">'Rekapitulácia stavby'!$D$4:$AO$76,'Rekapitulácia stavby'!$C$82:$AQ$103</definedName>
    <definedName name="_xlnm.Print_Area" localSheetId="5">'SO05 - SO05 Oplotenie VDJ...'!$C$4:$J$76,'SO05 - SO05 Oplotenie VDJ...'!$C$82:$J$104,'SO05 - SO05 Oplotenie VDJ...'!$C$110:$J$157</definedName>
    <definedName name="_xlnm.Print_Area" localSheetId="6">'SO06 - SO06 Havarijný pre...'!$C$4:$J$76,'SO06 - SO06 Havarijný pre...'!$C$82:$J$105,'SO06 - SO06 Havarijný pre...'!$C$111:$J$184</definedName>
    <definedName name="_xlnm.Print_Area" localSheetId="3">'VDJ_Zmena - VDJ'!$C$4:$J$76,'VDJ_Zmena - VDJ'!$C$82:$J$100,'VDJ_Zmena - VDJ'!$C$106:$J$129</definedName>
    <definedName name="_xlnm.Print_Area" localSheetId="8">'Zhlavie - 2. Zhlavie stud...'!$C$4:$J$76,'Zhlavie - 2. Zhlavie stud...'!$C$82:$J$108,'Zhlavie - 2. Zhlavie stud...'!$C$114:$J$176</definedName>
  </definedNames>
  <calcPr calcId="145621"/>
</workbook>
</file>

<file path=xl/calcChain.xml><?xml version="1.0" encoding="utf-8"?>
<calcChain xmlns="http://schemas.openxmlformats.org/spreadsheetml/2006/main">
  <c r="J37" i="9" l="1"/>
  <c r="J36" i="9"/>
  <c r="AY102" i="1"/>
  <c r="J35" i="9"/>
  <c r="AX102" i="1"/>
  <c r="BI176" i="9"/>
  <c r="BH176" i="9"/>
  <c r="BG176" i="9"/>
  <c r="BE176" i="9"/>
  <c r="T176" i="9"/>
  <c r="R176" i="9"/>
  <c r="P176" i="9"/>
  <c r="BI175" i="9"/>
  <c r="BH175" i="9"/>
  <c r="BG175" i="9"/>
  <c r="BE175" i="9"/>
  <c r="T175" i="9"/>
  <c r="R175" i="9"/>
  <c r="P175" i="9"/>
  <c r="BI174" i="9"/>
  <c r="BH174" i="9"/>
  <c r="BG174" i="9"/>
  <c r="BE174" i="9"/>
  <c r="T174" i="9"/>
  <c r="R174" i="9"/>
  <c r="P174" i="9"/>
  <c r="BI173" i="9"/>
  <c r="BH173" i="9"/>
  <c r="BG173" i="9"/>
  <c r="BE173" i="9"/>
  <c r="T173" i="9"/>
  <c r="R173" i="9"/>
  <c r="P173" i="9"/>
  <c r="BI172" i="9"/>
  <c r="BH172" i="9"/>
  <c r="BG172" i="9"/>
  <c r="BE172" i="9"/>
  <c r="T172" i="9"/>
  <c r="R172" i="9"/>
  <c r="P172" i="9"/>
  <c r="BI171" i="9"/>
  <c r="BH171" i="9"/>
  <c r="BG171" i="9"/>
  <c r="BE171" i="9"/>
  <c r="T171" i="9"/>
  <c r="R171" i="9"/>
  <c r="P171" i="9"/>
  <c r="BI170" i="9"/>
  <c r="BH170" i="9"/>
  <c r="BG170" i="9"/>
  <c r="BE170" i="9"/>
  <c r="T170" i="9"/>
  <c r="R170" i="9"/>
  <c r="P170" i="9"/>
  <c r="BI168" i="9"/>
  <c r="BH168" i="9"/>
  <c r="BG168" i="9"/>
  <c r="BE168" i="9"/>
  <c r="T168" i="9"/>
  <c r="R168" i="9"/>
  <c r="P168" i="9"/>
  <c r="BI167" i="9"/>
  <c r="BH167" i="9"/>
  <c r="BG167" i="9"/>
  <c r="BE167" i="9"/>
  <c r="T167" i="9"/>
  <c r="R167" i="9"/>
  <c r="P167" i="9"/>
  <c r="BI166" i="9"/>
  <c r="BH166" i="9"/>
  <c r="BG166" i="9"/>
  <c r="BE166" i="9"/>
  <c r="T166" i="9"/>
  <c r="R166" i="9"/>
  <c r="P166" i="9"/>
  <c r="BI165" i="9"/>
  <c r="BH165" i="9"/>
  <c r="BG165" i="9"/>
  <c r="BE165" i="9"/>
  <c r="T165" i="9"/>
  <c r="R165" i="9"/>
  <c r="P165" i="9"/>
  <c r="BI164" i="9"/>
  <c r="BH164" i="9"/>
  <c r="BG164" i="9"/>
  <c r="BE164" i="9"/>
  <c r="T164" i="9"/>
  <c r="R164" i="9"/>
  <c r="P164" i="9"/>
  <c r="BI163" i="9"/>
  <c r="BH163" i="9"/>
  <c r="BG163" i="9"/>
  <c r="BE163" i="9"/>
  <c r="T163" i="9"/>
  <c r="R163" i="9"/>
  <c r="P163" i="9"/>
  <c r="BI160" i="9"/>
  <c r="BH160" i="9"/>
  <c r="BG160" i="9"/>
  <c r="BE160" i="9"/>
  <c r="T160" i="9"/>
  <c r="T159" i="9"/>
  <c r="R160" i="9"/>
  <c r="R159" i="9" s="1"/>
  <c r="P160" i="9"/>
  <c r="P159" i="9"/>
  <c r="BI158" i="9"/>
  <c r="BH158" i="9"/>
  <c r="BG158" i="9"/>
  <c r="BE158" i="9"/>
  <c r="T158" i="9"/>
  <c r="R158" i="9"/>
  <c r="P158" i="9"/>
  <c r="BI157" i="9"/>
  <c r="BH157" i="9"/>
  <c r="BG157" i="9"/>
  <c r="BE157" i="9"/>
  <c r="T157" i="9"/>
  <c r="R157" i="9"/>
  <c r="P157" i="9"/>
  <c r="BI156" i="9"/>
  <c r="BH156" i="9"/>
  <c r="BG156" i="9"/>
  <c r="BE156" i="9"/>
  <c r="T156" i="9"/>
  <c r="R156" i="9"/>
  <c r="P156" i="9"/>
  <c r="BI154" i="9"/>
  <c r="BH154" i="9"/>
  <c r="BG154" i="9"/>
  <c r="BE154" i="9"/>
  <c r="T154" i="9"/>
  <c r="T153" i="9" s="1"/>
  <c r="R154" i="9"/>
  <c r="R153" i="9" s="1"/>
  <c r="P154" i="9"/>
  <c r="P153" i="9" s="1"/>
  <c r="BI152" i="9"/>
  <c r="BH152" i="9"/>
  <c r="BG152" i="9"/>
  <c r="BE152" i="9"/>
  <c r="T152" i="9"/>
  <c r="R152" i="9"/>
  <c r="P152" i="9"/>
  <c r="BI151" i="9"/>
  <c r="BH151" i="9"/>
  <c r="BG151" i="9"/>
  <c r="BE151" i="9"/>
  <c r="T151" i="9"/>
  <c r="R151" i="9"/>
  <c r="P151" i="9"/>
  <c r="BI150" i="9"/>
  <c r="BH150" i="9"/>
  <c r="BG150" i="9"/>
  <c r="BE150" i="9"/>
  <c r="T150" i="9"/>
  <c r="R150" i="9"/>
  <c r="P150" i="9"/>
  <c r="BI148" i="9"/>
  <c r="BH148" i="9"/>
  <c r="BG148" i="9"/>
  <c r="BE148" i="9"/>
  <c r="T148" i="9"/>
  <c r="R148" i="9"/>
  <c r="P148" i="9"/>
  <c r="BI147" i="9"/>
  <c r="BH147" i="9"/>
  <c r="BG147" i="9"/>
  <c r="BE147" i="9"/>
  <c r="T147" i="9"/>
  <c r="R147" i="9"/>
  <c r="P147" i="9"/>
  <c r="BI146" i="9"/>
  <c r="BH146" i="9"/>
  <c r="BG146" i="9"/>
  <c r="BE146" i="9"/>
  <c r="T146" i="9"/>
  <c r="R146" i="9"/>
  <c r="P146" i="9"/>
  <c r="BI145" i="9"/>
  <c r="BH145" i="9"/>
  <c r="BG145" i="9"/>
  <c r="BE145" i="9"/>
  <c r="T145" i="9"/>
  <c r="R145" i="9"/>
  <c r="P145" i="9"/>
  <c r="BI144" i="9"/>
  <c r="BH144" i="9"/>
  <c r="BG144" i="9"/>
  <c r="BE144" i="9"/>
  <c r="T144" i="9"/>
  <c r="R144" i="9"/>
  <c r="P144" i="9"/>
  <c r="BI142" i="9"/>
  <c r="BH142" i="9"/>
  <c r="BG142" i="9"/>
  <c r="BE142" i="9"/>
  <c r="T142" i="9"/>
  <c r="R142" i="9"/>
  <c r="P142" i="9"/>
  <c r="BI141" i="9"/>
  <c r="BH141" i="9"/>
  <c r="BG141" i="9"/>
  <c r="BE141" i="9"/>
  <c r="T141" i="9"/>
  <c r="R141" i="9"/>
  <c r="P141" i="9"/>
  <c r="BI140" i="9"/>
  <c r="BH140" i="9"/>
  <c r="BG140" i="9"/>
  <c r="BE140" i="9"/>
  <c r="T140" i="9"/>
  <c r="R140" i="9"/>
  <c r="P140" i="9"/>
  <c r="BI139" i="9"/>
  <c r="BH139" i="9"/>
  <c r="BG139" i="9"/>
  <c r="BE139" i="9"/>
  <c r="T139" i="9"/>
  <c r="R139" i="9"/>
  <c r="P139" i="9"/>
  <c r="BI137" i="9"/>
  <c r="BH137" i="9"/>
  <c r="BG137" i="9"/>
  <c r="BE137" i="9"/>
  <c r="T137" i="9"/>
  <c r="R137" i="9"/>
  <c r="P137" i="9"/>
  <c r="BI136" i="9"/>
  <c r="BH136" i="9"/>
  <c r="BG136" i="9"/>
  <c r="BE136" i="9"/>
  <c r="T136" i="9"/>
  <c r="R136" i="9"/>
  <c r="P136" i="9"/>
  <c r="BI135" i="9"/>
  <c r="BH135" i="9"/>
  <c r="BG135" i="9"/>
  <c r="BE135" i="9"/>
  <c r="T135" i="9"/>
  <c r="R135" i="9"/>
  <c r="P135" i="9"/>
  <c r="BI134" i="9"/>
  <c r="BH134" i="9"/>
  <c r="BG134" i="9"/>
  <c r="BE134" i="9"/>
  <c r="T134" i="9"/>
  <c r="R134" i="9"/>
  <c r="P134" i="9"/>
  <c r="BI133" i="9"/>
  <c r="BH133" i="9"/>
  <c r="BG133" i="9"/>
  <c r="BE133" i="9"/>
  <c r="T133" i="9"/>
  <c r="R133" i="9"/>
  <c r="P133" i="9"/>
  <c r="BI132" i="9"/>
  <c r="BH132" i="9"/>
  <c r="BG132" i="9"/>
  <c r="BE132" i="9"/>
  <c r="T132" i="9"/>
  <c r="R132" i="9"/>
  <c r="P132" i="9"/>
  <c r="BI131" i="9"/>
  <c r="BH131" i="9"/>
  <c r="BG131" i="9"/>
  <c r="BE131" i="9"/>
  <c r="T131" i="9"/>
  <c r="R131" i="9"/>
  <c r="P131" i="9"/>
  <c r="BI130" i="9"/>
  <c r="BH130" i="9"/>
  <c r="BG130" i="9"/>
  <c r="BE130" i="9"/>
  <c r="T130" i="9"/>
  <c r="R130" i="9"/>
  <c r="P130" i="9"/>
  <c r="J124" i="9"/>
  <c r="F124" i="9"/>
  <c r="J123" i="9"/>
  <c r="F123" i="9"/>
  <c r="F121" i="9"/>
  <c r="E119" i="9"/>
  <c r="J92" i="9"/>
  <c r="F92" i="9"/>
  <c r="J91" i="9"/>
  <c r="F91" i="9"/>
  <c r="F89" i="9"/>
  <c r="E87" i="9"/>
  <c r="J12" i="9"/>
  <c r="J121" i="9"/>
  <c r="E7" i="9"/>
  <c r="E117" i="9"/>
  <c r="J37" i="8"/>
  <c r="J36" i="8"/>
  <c r="AY101" i="1" s="1"/>
  <c r="J35" i="8"/>
  <c r="AX101" i="1" s="1"/>
  <c r="BI168" i="8"/>
  <c r="BH168" i="8"/>
  <c r="BG168" i="8"/>
  <c r="BE168" i="8"/>
  <c r="T168" i="8"/>
  <c r="T167" i="8" s="1"/>
  <c r="R168" i="8"/>
  <c r="R167" i="8" s="1"/>
  <c r="P168" i="8"/>
  <c r="P167" i="8" s="1"/>
  <c r="BI166" i="8"/>
  <c r="BH166" i="8"/>
  <c r="BG166" i="8"/>
  <c r="BE166" i="8"/>
  <c r="T166" i="8"/>
  <c r="R166" i="8"/>
  <c r="P166" i="8"/>
  <c r="BI165" i="8"/>
  <c r="BH165" i="8"/>
  <c r="BG165" i="8"/>
  <c r="BE165" i="8"/>
  <c r="T165" i="8"/>
  <c r="R165" i="8"/>
  <c r="P165" i="8"/>
  <c r="BI163" i="8"/>
  <c r="BH163" i="8"/>
  <c r="BG163" i="8"/>
  <c r="BE163" i="8"/>
  <c r="T163" i="8"/>
  <c r="R163" i="8"/>
  <c r="P163" i="8"/>
  <c r="BI162" i="8"/>
  <c r="BH162" i="8"/>
  <c r="BG162" i="8"/>
  <c r="BE162" i="8"/>
  <c r="T162" i="8"/>
  <c r="R162" i="8"/>
  <c r="P162" i="8"/>
  <c r="BI161" i="8"/>
  <c r="BH161" i="8"/>
  <c r="BG161" i="8"/>
  <c r="BE161" i="8"/>
  <c r="T161" i="8"/>
  <c r="R161" i="8"/>
  <c r="P161" i="8"/>
  <c r="BI160" i="8"/>
  <c r="BH160" i="8"/>
  <c r="BG160" i="8"/>
  <c r="BE160" i="8"/>
  <c r="T160" i="8"/>
  <c r="R160" i="8"/>
  <c r="P160" i="8"/>
  <c r="BI159" i="8"/>
  <c r="BH159" i="8"/>
  <c r="BG159" i="8"/>
  <c r="BE159" i="8"/>
  <c r="T159" i="8"/>
  <c r="R159" i="8"/>
  <c r="P159" i="8"/>
  <c r="BI158" i="8"/>
  <c r="BH158" i="8"/>
  <c r="BG158" i="8"/>
  <c r="BE158" i="8"/>
  <c r="T158" i="8"/>
  <c r="R158" i="8"/>
  <c r="P158" i="8"/>
  <c r="BI157" i="8"/>
  <c r="BH157" i="8"/>
  <c r="BG157" i="8"/>
  <c r="BE157" i="8"/>
  <c r="T157" i="8"/>
  <c r="R157" i="8"/>
  <c r="P157" i="8"/>
  <c r="BI156" i="8"/>
  <c r="BH156" i="8"/>
  <c r="BG156" i="8"/>
  <c r="BE156" i="8"/>
  <c r="T156" i="8"/>
  <c r="R156" i="8"/>
  <c r="P156" i="8"/>
  <c r="BI155" i="8"/>
  <c r="BH155" i="8"/>
  <c r="BG155" i="8"/>
  <c r="BE155" i="8"/>
  <c r="T155" i="8"/>
  <c r="R155" i="8"/>
  <c r="P155" i="8"/>
  <c r="BI154" i="8"/>
  <c r="BH154" i="8"/>
  <c r="BG154" i="8"/>
  <c r="BE154" i="8"/>
  <c r="T154" i="8"/>
  <c r="R154" i="8"/>
  <c r="P154" i="8"/>
  <c r="BI153" i="8"/>
  <c r="BH153" i="8"/>
  <c r="BG153" i="8"/>
  <c r="BE153" i="8"/>
  <c r="T153" i="8"/>
  <c r="R153" i="8"/>
  <c r="P153" i="8"/>
  <c r="BI152" i="8"/>
  <c r="BH152" i="8"/>
  <c r="BG152" i="8"/>
  <c r="BE152" i="8"/>
  <c r="T152" i="8"/>
  <c r="R152" i="8"/>
  <c r="P152" i="8"/>
  <c r="BI150" i="8"/>
  <c r="BH150" i="8"/>
  <c r="BG150" i="8"/>
  <c r="BE150" i="8"/>
  <c r="T150" i="8"/>
  <c r="R150" i="8"/>
  <c r="P150" i="8"/>
  <c r="BI149" i="8"/>
  <c r="BH149" i="8"/>
  <c r="BG149" i="8"/>
  <c r="BE149" i="8"/>
  <c r="T149" i="8"/>
  <c r="R149" i="8"/>
  <c r="P149" i="8"/>
  <c r="BI148" i="8"/>
  <c r="BH148" i="8"/>
  <c r="BG148" i="8"/>
  <c r="BE148" i="8"/>
  <c r="T148" i="8"/>
  <c r="R148" i="8"/>
  <c r="P148" i="8"/>
  <c r="BI146" i="8"/>
  <c r="BH146" i="8"/>
  <c r="BG146" i="8"/>
  <c r="BE146" i="8"/>
  <c r="T146" i="8"/>
  <c r="T145" i="8"/>
  <c r="R146" i="8"/>
  <c r="R145" i="8"/>
  <c r="P146" i="8"/>
  <c r="P145" i="8"/>
  <c r="BI144" i="8"/>
  <c r="BH144" i="8"/>
  <c r="BG144" i="8"/>
  <c r="BE144" i="8"/>
  <c r="T144" i="8"/>
  <c r="R144" i="8"/>
  <c r="P144" i="8"/>
  <c r="BI143" i="8"/>
  <c r="BH143" i="8"/>
  <c r="BG143" i="8"/>
  <c r="BE143" i="8"/>
  <c r="T143" i="8"/>
  <c r="R143" i="8"/>
  <c r="P143" i="8"/>
  <c r="BI142" i="8"/>
  <c r="BH142" i="8"/>
  <c r="BG142" i="8"/>
  <c r="BE142" i="8"/>
  <c r="T142" i="8"/>
  <c r="R142" i="8"/>
  <c r="P142" i="8"/>
  <c r="BI141" i="8"/>
  <c r="BH141" i="8"/>
  <c r="BG141" i="8"/>
  <c r="BE141" i="8"/>
  <c r="T141" i="8"/>
  <c r="R141" i="8"/>
  <c r="P141" i="8"/>
  <c r="BI140" i="8"/>
  <c r="BH140" i="8"/>
  <c r="BG140" i="8"/>
  <c r="BE140" i="8"/>
  <c r="T140" i="8"/>
  <c r="R140" i="8"/>
  <c r="P140" i="8"/>
  <c r="BI139" i="8"/>
  <c r="BH139" i="8"/>
  <c r="BG139" i="8"/>
  <c r="BE139" i="8"/>
  <c r="T139" i="8"/>
  <c r="R139" i="8"/>
  <c r="P139" i="8"/>
  <c r="BI138" i="8"/>
  <c r="BH138" i="8"/>
  <c r="BG138" i="8"/>
  <c r="BE138" i="8"/>
  <c r="T138" i="8"/>
  <c r="R138" i="8"/>
  <c r="P138" i="8"/>
  <c r="BI137" i="8"/>
  <c r="BH137" i="8"/>
  <c r="BG137" i="8"/>
  <c r="BE137" i="8"/>
  <c r="T137" i="8"/>
  <c r="R137" i="8"/>
  <c r="P137" i="8"/>
  <c r="BI136" i="8"/>
  <c r="BH136" i="8"/>
  <c r="BG136" i="8"/>
  <c r="BE136" i="8"/>
  <c r="T136" i="8"/>
  <c r="R136" i="8"/>
  <c r="P136" i="8"/>
  <c r="BI135" i="8"/>
  <c r="BH135" i="8"/>
  <c r="BG135" i="8"/>
  <c r="BE135" i="8"/>
  <c r="T135" i="8"/>
  <c r="R135" i="8"/>
  <c r="P135" i="8"/>
  <c r="BI134" i="8"/>
  <c r="BH134" i="8"/>
  <c r="BG134" i="8"/>
  <c r="BE134" i="8"/>
  <c r="T134" i="8"/>
  <c r="R134" i="8"/>
  <c r="P134" i="8"/>
  <c r="BI133" i="8"/>
  <c r="BH133" i="8"/>
  <c r="BG133" i="8"/>
  <c r="BE133" i="8"/>
  <c r="T133" i="8"/>
  <c r="R133" i="8"/>
  <c r="P133" i="8"/>
  <c r="BI132" i="8"/>
  <c r="BH132" i="8"/>
  <c r="BG132" i="8"/>
  <c r="BE132" i="8"/>
  <c r="T132" i="8"/>
  <c r="R132" i="8"/>
  <c r="P132" i="8"/>
  <c r="BI131" i="8"/>
  <c r="BH131" i="8"/>
  <c r="BG131" i="8"/>
  <c r="BE131" i="8"/>
  <c r="T131" i="8"/>
  <c r="R131" i="8"/>
  <c r="P131" i="8"/>
  <c r="BI130" i="8"/>
  <c r="BH130" i="8"/>
  <c r="BG130" i="8"/>
  <c r="BE130" i="8"/>
  <c r="T130" i="8"/>
  <c r="R130" i="8"/>
  <c r="P130" i="8"/>
  <c r="BI129" i="8"/>
  <c r="BH129" i="8"/>
  <c r="BG129" i="8"/>
  <c r="BE129" i="8"/>
  <c r="T129" i="8"/>
  <c r="R129" i="8"/>
  <c r="P129" i="8"/>
  <c r="BI128" i="8"/>
  <c r="BH128" i="8"/>
  <c r="BG128" i="8"/>
  <c r="BE128" i="8"/>
  <c r="T128" i="8"/>
  <c r="R128" i="8"/>
  <c r="P128" i="8"/>
  <c r="BI127" i="8"/>
  <c r="BH127" i="8"/>
  <c r="BG127" i="8"/>
  <c r="BE127" i="8"/>
  <c r="T127" i="8"/>
  <c r="R127" i="8"/>
  <c r="P127" i="8"/>
  <c r="BI126" i="8"/>
  <c r="BH126" i="8"/>
  <c r="BG126" i="8"/>
  <c r="BE126" i="8"/>
  <c r="T126" i="8"/>
  <c r="R126" i="8"/>
  <c r="P126" i="8"/>
  <c r="J120" i="8"/>
  <c r="F120" i="8"/>
  <c r="J119" i="8"/>
  <c r="F119" i="8"/>
  <c r="F117" i="8"/>
  <c r="E115" i="8"/>
  <c r="J92" i="8"/>
  <c r="F92" i="8"/>
  <c r="J91" i="8"/>
  <c r="F91" i="8"/>
  <c r="F89" i="8"/>
  <c r="E87" i="8"/>
  <c r="J12" i="8"/>
  <c r="J89" i="8" s="1"/>
  <c r="E7" i="8"/>
  <c r="E85" i="8" s="1"/>
  <c r="J37" i="7"/>
  <c r="J36" i="7"/>
  <c r="AY100" i="1"/>
  <c r="J35" i="7"/>
  <c r="AX100" i="1"/>
  <c r="BI184" i="7"/>
  <c r="BH184" i="7"/>
  <c r="BG184" i="7"/>
  <c r="BE184" i="7"/>
  <c r="T184" i="7"/>
  <c r="R184" i="7"/>
  <c r="P184" i="7"/>
  <c r="BI183" i="7"/>
  <c r="BH183" i="7"/>
  <c r="BG183" i="7"/>
  <c r="BE183" i="7"/>
  <c r="T183" i="7"/>
  <c r="R183" i="7"/>
  <c r="P183" i="7"/>
  <c r="BI180" i="7"/>
  <c r="BH180" i="7"/>
  <c r="BG180" i="7"/>
  <c r="BE180" i="7"/>
  <c r="T180" i="7"/>
  <c r="T179" i="7"/>
  <c r="R180" i="7"/>
  <c r="R179" i="7"/>
  <c r="P180" i="7"/>
  <c r="P179" i="7"/>
  <c r="BI178" i="7"/>
  <c r="BH178" i="7"/>
  <c r="BG178" i="7"/>
  <c r="BE178" i="7"/>
  <c r="T178" i="7"/>
  <c r="R178" i="7"/>
  <c r="P178" i="7"/>
  <c r="BI177" i="7"/>
  <c r="BH177" i="7"/>
  <c r="BG177" i="7"/>
  <c r="BE177" i="7"/>
  <c r="T177" i="7"/>
  <c r="R177" i="7"/>
  <c r="P177" i="7"/>
  <c r="BI176" i="7"/>
  <c r="BH176" i="7"/>
  <c r="BG176" i="7"/>
  <c r="BE176" i="7"/>
  <c r="T176" i="7"/>
  <c r="R176" i="7"/>
  <c r="P176" i="7"/>
  <c r="BI175" i="7"/>
  <c r="BH175" i="7"/>
  <c r="BG175" i="7"/>
  <c r="BE175" i="7"/>
  <c r="T175" i="7"/>
  <c r="R175" i="7"/>
  <c r="P175" i="7"/>
  <c r="BI174" i="7"/>
  <c r="BH174" i="7"/>
  <c r="BG174" i="7"/>
  <c r="BE174" i="7"/>
  <c r="T174" i="7"/>
  <c r="R174" i="7"/>
  <c r="P174" i="7"/>
  <c r="BI173" i="7"/>
  <c r="BH173" i="7"/>
  <c r="BG173" i="7"/>
  <c r="BE173" i="7"/>
  <c r="T173" i="7"/>
  <c r="R173" i="7"/>
  <c r="P173" i="7"/>
  <c r="BI172" i="7"/>
  <c r="BH172" i="7"/>
  <c r="BG172" i="7"/>
  <c r="BE172" i="7"/>
  <c r="T172" i="7"/>
  <c r="R172" i="7"/>
  <c r="P172" i="7"/>
  <c r="BI171" i="7"/>
  <c r="BH171" i="7"/>
  <c r="BG171" i="7"/>
  <c r="BE171" i="7"/>
  <c r="T171" i="7"/>
  <c r="R171" i="7"/>
  <c r="P171" i="7"/>
  <c r="BI170" i="7"/>
  <c r="BH170" i="7"/>
  <c r="BG170" i="7"/>
  <c r="BE170" i="7"/>
  <c r="T170" i="7"/>
  <c r="R170" i="7"/>
  <c r="P170" i="7"/>
  <c r="BI169" i="7"/>
  <c r="BH169" i="7"/>
  <c r="BG169" i="7"/>
  <c r="BE169" i="7"/>
  <c r="T169" i="7"/>
  <c r="R169" i="7"/>
  <c r="P169" i="7"/>
  <c r="BI168" i="7"/>
  <c r="BH168" i="7"/>
  <c r="BG168" i="7"/>
  <c r="BE168" i="7"/>
  <c r="T168" i="7"/>
  <c r="R168" i="7"/>
  <c r="P168" i="7"/>
  <c r="BI167" i="7"/>
  <c r="BH167" i="7"/>
  <c r="BG167" i="7"/>
  <c r="BE167" i="7"/>
  <c r="T167" i="7"/>
  <c r="R167" i="7"/>
  <c r="P167" i="7"/>
  <c r="BI166" i="7"/>
  <c r="BH166" i="7"/>
  <c r="BG166" i="7"/>
  <c r="BE166" i="7"/>
  <c r="T166" i="7"/>
  <c r="R166" i="7"/>
  <c r="P166" i="7"/>
  <c r="BI165" i="7"/>
  <c r="BH165" i="7"/>
  <c r="BG165" i="7"/>
  <c r="BE165" i="7"/>
  <c r="T165" i="7"/>
  <c r="R165" i="7"/>
  <c r="P165" i="7"/>
  <c r="BI164" i="7"/>
  <c r="BH164" i="7"/>
  <c r="BG164" i="7"/>
  <c r="BE164" i="7"/>
  <c r="T164" i="7"/>
  <c r="R164" i="7"/>
  <c r="P164" i="7"/>
  <c r="BI163" i="7"/>
  <c r="BH163" i="7"/>
  <c r="BG163" i="7"/>
  <c r="BE163" i="7"/>
  <c r="T163" i="7"/>
  <c r="R163" i="7"/>
  <c r="P163" i="7"/>
  <c r="BI162" i="7"/>
  <c r="BH162" i="7"/>
  <c r="BG162" i="7"/>
  <c r="BE162" i="7"/>
  <c r="T162" i="7"/>
  <c r="R162" i="7"/>
  <c r="P162" i="7"/>
  <c r="BI161" i="7"/>
  <c r="BH161" i="7"/>
  <c r="BG161" i="7"/>
  <c r="BE161" i="7"/>
  <c r="T161" i="7"/>
  <c r="R161" i="7"/>
  <c r="P161" i="7"/>
  <c r="BI160" i="7"/>
  <c r="BH160" i="7"/>
  <c r="BG160" i="7"/>
  <c r="BE160" i="7"/>
  <c r="T160" i="7"/>
  <c r="R160" i="7"/>
  <c r="P160" i="7"/>
  <c r="BI159" i="7"/>
  <c r="BH159" i="7"/>
  <c r="BG159" i="7"/>
  <c r="BE159" i="7"/>
  <c r="T159" i="7"/>
  <c r="R159" i="7"/>
  <c r="P159" i="7"/>
  <c r="BI158" i="7"/>
  <c r="BH158" i="7"/>
  <c r="BG158" i="7"/>
  <c r="BE158" i="7"/>
  <c r="T158" i="7"/>
  <c r="R158" i="7"/>
  <c r="P158" i="7"/>
  <c r="BI157" i="7"/>
  <c r="BH157" i="7"/>
  <c r="BG157" i="7"/>
  <c r="BE157" i="7"/>
  <c r="T157" i="7"/>
  <c r="R157" i="7"/>
  <c r="P157" i="7"/>
  <c r="BI155" i="7"/>
  <c r="BH155" i="7"/>
  <c r="BG155" i="7"/>
  <c r="BE155" i="7"/>
  <c r="T155" i="7"/>
  <c r="R155" i="7"/>
  <c r="P155" i="7"/>
  <c r="BI154" i="7"/>
  <c r="BH154" i="7"/>
  <c r="BG154" i="7"/>
  <c r="BE154" i="7"/>
  <c r="T154" i="7"/>
  <c r="R154" i="7"/>
  <c r="P154" i="7"/>
  <c r="BI153" i="7"/>
  <c r="BH153" i="7"/>
  <c r="BG153" i="7"/>
  <c r="BE153" i="7"/>
  <c r="T153" i="7"/>
  <c r="R153" i="7"/>
  <c r="P153" i="7"/>
  <c r="BI152" i="7"/>
  <c r="BH152" i="7"/>
  <c r="BG152" i="7"/>
  <c r="BE152" i="7"/>
  <c r="T152" i="7"/>
  <c r="R152" i="7"/>
  <c r="P152" i="7"/>
  <c r="BI151" i="7"/>
  <c r="BH151" i="7"/>
  <c r="BG151" i="7"/>
  <c r="BE151" i="7"/>
  <c r="T151" i="7"/>
  <c r="R151" i="7"/>
  <c r="P151" i="7"/>
  <c r="BI150" i="7"/>
  <c r="BH150" i="7"/>
  <c r="BG150" i="7"/>
  <c r="BE150" i="7"/>
  <c r="T150" i="7"/>
  <c r="R150" i="7"/>
  <c r="P150" i="7"/>
  <c r="BI148" i="7"/>
  <c r="BH148" i="7"/>
  <c r="BG148" i="7"/>
  <c r="BE148" i="7"/>
  <c r="T148" i="7"/>
  <c r="T147" i="7"/>
  <c r="R148" i="7"/>
  <c r="R147" i="7"/>
  <c r="P148" i="7"/>
  <c r="P147" i="7"/>
  <c r="BI146" i="7"/>
  <c r="BH146" i="7"/>
  <c r="BG146" i="7"/>
  <c r="BE146" i="7"/>
  <c r="T146" i="7"/>
  <c r="R146" i="7"/>
  <c r="P146" i="7"/>
  <c r="BI145" i="7"/>
  <c r="BH145" i="7"/>
  <c r="BG145" i="7"/>
  <c r="BE145" i="7"/>
  <c r="T145" i="7"/>
  <c r="R145" i="7"/>
  <c r="P145" i="7"/>
  <c r="BI144" i="7"/>
  <c r="BH144" i="7"/>
  <c r="BG144" i="7"/>
  <c r="BE144" i="7"/>
  <c r="T144" i="7"/>
  <c r="R144" i="7"/>
  <c r="P144" i="7"/>
  <c r="BI143" i="7"/>
  <c r="BH143" i="7"/>
  <c r="BG143" i="7"/>
  <c r="BE143" i="7"/>
  <c r="T143" i="7"/>
  <c r="R143" i="7"/>
  <c r="P143" i="7"/>
  <c r="BI142" i="7"/>
  <c r="BH142" i="7"/>
  <c r="BG142" i="7"/>
  <c r="BE142" i="7"/>
  <c r="T142" i="7"/>
  <c r="R142" i="7"/>
  <c r="P142" i="7"/>
  <c r="BI141" i="7"/>
  <c r="BH141" i="7"/>
  <c r="BG141" i="7"/>
  <c r="BE141" i="7"/>
  <c r="T141" i="7"/>
  <c r="R141" i="7"/>
  <c r="P141" i="7"/>
  <c r="BI140" i="7"/>
  <c r="BH140" i="7"/>
  <c r="BG140" i="7"/>
  <c r="BE140" i="7"/>
  <c r="T140" i="7"/>
  <c r="R140" i="7"/>
  <c r="P140" i="7"/>
  <c r="BI139" i="7"/>
  <c r="BH139" i="7"/>
  <c r="BG139" i="7"/>
  <c r="BE139" i="7"/>
  <c r="T139" i="7"/>
  <c r="R139" i="7"/>
  <c r="P139" i="7"/>
  <c r="BI138" i="7"/>
  <c r="BH138" i="7"/>
  <c r="BG138" i="7"/>
  <c r="BE138" i="7"/>
  <c r="T138" i="7"/>
  <c r="R138" i="7"/>
  <c r="P138" i="7"/>
  <c r="BI137" i="7"/>
  <c r="BH137" i="7"/>
  <c r="BG137" i="7"/>
  <c r="BE137" i="7"/>
  <c r="T137" i="7"/>
  <c r="R137" i="7"/>
  <c r="P137" i="7"/>
  <c r="BI136" i="7"/>
  <c r="BH136" i="7"/>
  <c r="BG136" i="7"/>
  <c r="BE136" i="7"/>
  <c r="T136" i="7"/>
  <c r="R136" i="7"/>
  <c r="P136" i="7"/>
  <c r="BI135" i="7"/>
  <c r="BH135" i="7"/>
  <c r="BG135" i="7"/>
  <c r="BE135" i="7"/>
  <c r="T135" i="7"/>
  <c r="R135" i="7"/>
  <c r="P135" i="7"/>
  <c r="BI134" i="7"/>
  <c r="BH134" i="7"/>
  <c r="BG134" i="7"/>
  <c r="BE134" i="7"/>
  <c r="T134" i="7"/>
  <c r="R134" i="7"/>
  <c r="P134" i="7"/>
  <c r="BI133" i="7"/>
  <c r="BH133" i="7"/>
  <c r="BG133" i="7"/>
  <c r="BE133" i="7"/>
  <c r="T133" i="7"/>
  <c r="R133" i="7"/>
  <c r="P133" i="7"/>
  <c r="BI132" i="7"/>
  <c r="BH132" i="7"/>
  <c r="BG132" i="7"/>
  <c r="BE132" i="7"/>
  <c r="T132" i="7"/>
  <c r="R132" i="7"/>
  <c r="P132" i="7"/>
  <c r="BI131" i="7"/>
  <c r="BH131" i="7"/>
  <c r="BG131" i="7"/>
  <c r="BE131" i="7"/>
  <c r="T131" i="7"/>
  <c r="R131" i="7"/>
  <c r="P131" i="7"/>
  <c r="BI130" i="7"/>
  <c r="BH130" i="7"/>
  <c r="BG130" i="7"/>
  <c r="BE130" i="7"/>
  <c r="T130" i="7"/>
  <c r="R130" i="7"/>
  <c r="P130" i="7"/>
  <c r="BI129" i="7"/>
  <c r="BH129" i="7"/>
  <c r="BG129" i="7"/>
  <c r="BE129" i="7"/>
  <c r="T129" i="7"/>
  <c r="R129" i="7"/>
  <c r="P129" i="7"/>
  <c r="BI128" i="7"/>
  <c r="BH128" i="7"/>
  <c r="BG128" i="7"/>
  <c r="BE128" i="7"/>
  <c r="T128" i="7"/>
  <c r="R128" i="7"/>
  <c r="P128" i="7"/>
  <c r="BI127" i="7"/>
  <c r="BH127" i="7"/>
  <c r="BG127" i="7"/>
  <c r="BE127" i="7"/>
  <c r="T127" i="7"/>
  <c r="R127" i="7"/>
  <c r="P127" i="7"/>
  <c r="J121" i="7"/>
  <c r="F121" i="7"/>
  <c r="J120" i="7"/>
  <c r="F120" i="7"/>
  <c r="F118" i="7"/>
  <c r="E116" i="7"/>
  <c r="J92" i="7"/>
  <c r="F92" i="7"/>
  <c r="J91" i="7"/>
  <c r="F91" i="7"/>
  <c r="F89" i="7"/>
  <c r="E87" i="7"/>
  <c r="J12" i="7"/>
  <c r="J89" i="7"/>
  <c r="E7" i="7"/>
  <c r="E85" i="7"/>
  <c r="J37" i="6"/>
  <c r="J36" i="6"/>
  <c r="AY99" i="1" s="1"/>
  <c r="J35" i="6"/>
  <c r="AX99" i="1" s="1"/>
  <c r="BI157" i="6"/>
  <c r="BH157" i="6"/>
  <c r="BG157" i="6"/>
  <c r="BE157" i="6"/>
  <c r="T157" i="6"/>
  <c r="R157" i="6"/>
  <c r="P157" i="6"/>
  <c r="BI156" i="6"/>
  <c r="BH156" i="6"/>
  <c r="BG156" i="6"/>
  <c r="BE156" i="6"/>
  <c r="T156" i="6"/>
  <c r="R156" i="6"/>
  <c r="P156" i="6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3" i="6"/>
  <c r="BH153" i="6"/>
  <c r="BG153" i="6"/>
  <c r="BE153" i="6"/>
  <c r="T153" i="6"/>
  <c r="R153" i="6"/>
  <c r="P153" i="6"/>
  <c r="BI152" i="6"/>
  <c r="BH152" i="6"/>
  <c r="BG152" i="6"/>
  <c r="BE152" i="6"/>
  <c r="T152" i="6"/>
  <c r="R152" i="6"/>
  <c r="P152" i="6"/>
  <c r="BI151" i="6"/>
  <c r="BH151" i="6"/>
  <c r="BG151" i="6"/>
  <c r="BE151" i="6"/>
  <c r="T151" i="6"/>
  <c r="R151" i="6"/>
  <c r="P151" i="6"/>
  <c r="BI150" i="6"/>
  <c r="BH150" i="6"/>
  <c r="BG150" i="6"/>
  <c r="BE150" i="6"/>
  <c r="T150" i="6"/>
  <c r="R150" i="6"/>
  <c r="P150" i="6"/>
  <c r="BI149" i="6"/>
  <c r="BH149" i="6"/>
  <c r="BG149" i="6"/>
  <c r="BE149" i="6"/>
  <c r="T149" i="6"/>
  <c r="R149" i="6"/>
  <c r="P149" i="6"/>
  <c r="BI148" i="6"/>
  <c r="BH148" i="6"/>
  <c r="BG148" i="6"/>
  <c r="BE148" i="6"/>
  <c r="T148" i="6"/>
  <c r="R148" i="6"/>
  <c r="P148" i="6"/>
  <c r="BI145" i="6"/>
  <c r="BH145" i="6"/>
  <c r="BG145" i="6"/>
  <c r="BE145" i="6"/>
  <c r="T145" i="6"/>
  <c r="R145" i="6"/>
  <c r="P145" i="6"/>
  <c r="BI144" i="6"/>
  <c r="BH144" i="6"/>
  <c r="BG144" i="6"/>
  <c r="BE144" i="6"/>
  <c r="T144" i="6"/>
  <c r="R144" i="6"/>
  <c r="P144" i="6"/>
  <c r="BI142" i="6"/>
  <c r="BH142" i="6"/>
  <c r="BG142" i="6"/>
  <c r="BE142" i="6"/>
  <c r="T142" i="6"/>
  <c r="R142" i="6"/>
  <c r="P142" i="6"/>
  <c r="BI141" i="6"/>
  <c r="BH141" i="6"/>
  <c r="BG141" i="6"/>
  <c r="BE141" i="6"/>
  <c r="T141" i="6"/>
  <c r="R141" i="6"/>
  <c r="P141" i="6"/>
  <c r="BI140" i="6"/>
  <c r="BH140" i="6"/>
  <c r="BG140" i="6"/>
  <c r="BE140" i="6"/>
  <c r="T140" i="6"/>
  <c r="R140" i="6"/>
  <c r="P140" i="6"/>
  <c r="BI139" i="6"/>
  <c r="BH139" i="6"/>
  <c r="BG139" i="6"/>
  <c r="BE139" i="6"/>
  <c r="T139" i="6"/>
  <c r="R139" i="6"/>
  <c r="P139" i="6"/>
  <c r="BI138" i="6"/>
  <c r="BH138" i="6"/>
  <c r="BG138" i="6"/>
  <c r="BE138" i="6"/>
  <c r="T138" i="6"/>
  <c r="R138" i="6"/>
  <c r="P138" i="6"/>
  <c r="BI137" i="6"/>
  <c r="BH137" i="6"/>
  <c r="BG137" i="6"/>
  <c r="BE137" i="6"/>
  <c r="T137" i="6"/>
  <c r="R137" i="6"/>
  <c r="P137" i="6"/>
  <c r="BI135" i="6"/>
  <c r="BH135" i="6"/>
  <c r="BG135" i="6"/>
  <c r="BE135" i="6"/>
  <c r="T135" i="6"/>
  <c r="R135" i="6"/>
  <c r="P135" i="6"/>
  <c r="BI134" i="6"/>
  <c r="BH134" i="6"/>
  <c r="BG134" i="6"/>
  <c r="BE134" i="6"/>
  <c r="T134" i="6"/>
  <c r="R134" i="6"/>
  <c r="P134" i="6"/>
  <c r="BI133" i="6"/>
  <c r="BH133" i="6"/>
  <c r="BG133" i="6"/>
  <c r="BE133" i="6"/>
  <c r="T133" i="6"/>
  <c r="R133" i="6"/>
  <c r="P133" i="6"/>
  <c r="BI131" i="6"/>
  <c r="BH131" i="6"/>
  <c r="BG131" i="6"/>
  <c r="BE131" i="6"/>
  <c r="T131" i="6"/>
  <c r="R131" i="6"/>
  <c r="P131" i="6"/>
  <c r="BI130" i="6"/>
  <c r="BH130" i="6"/>
  <c r="BG130" i="6"/>
  <c r="BE130" i="6"/>
  <c r="T130" i="6"/>
  <c r="R130" i="6"/>
  <c r="P130" i="6"/>
  <c r="BI129" i="6"/>
  <c r="BH129" i="6"/>
  <c r="BG129" i="6"/>
  <c r="BE129" i="6"/>
  <c r="T129" i="6"/>
  <c r="R129" i="6"/>
  <c r="P129" i="6"/>
  <c r="BI128" i="6"/>
  <c r="BH128" i="6"/>
  <c r="BG128" i="6"/>
  <c r="BE128" i="6"/>
  <c r="T128" i="6"/>
  <c r="R128" i="6"/>
  <c r="P128" i="6"/>
  <c r="BI127" i="6"/>
  <c r="BH127" i="6"/>
  <c r="BG127" i="6"/>
  <c r="BE127" i="6"/>
  <c r="T127" i="6"/>
  <c r="R127" i="6"/>
  <c r="P127" i="6"/>
  <c r="BI126" i="6"/>
  <c r="BH126" i="6"/>
  <c r="BG126" i="6"/>
  <c r="BE126" i="6"/>
  <c r="T126" i="6"/>
  <c r="R126" i="6"/>
  <c r="P126" i="6"/>
  <c r="J120" i="6"/>
  <c r="F120" i="6"/>
  <c r="J119" i="6"/>
  <c r="F119" i="6"/>
  <c r="F117" i="6"/>
  <c r="E115" i="6"/>
  <c r="J92" i="6"/>
  <c r="F92" i="6"/>
  <c r="J91" i="6"/>
  <c r="F91" i="6"/>
  <c r="F89" i="6"/>
  <c r="E87" i="6"/>
  <c r="J12" i="6"/>
  <c r="J89" i="6"/>
  <c r="E7" i="6"/>
  <c r="E85" i="6"/>
  <c r="J37" i="5"/>
  <c r="J36" i="5"/>
  <c r="AY98" i="1" s="1"/>
  <c r="J35" i="5"/>
  <c r="AX98" i="1" s="1"/>
  <c r="BI151" i="5"/>
  <c r="BH151" i="5"/>
  <c r="BG151" i="5"/>
  <c r="BE151" i="5"/>
  <c r="T151" i="5"/>
  <c r="T150" i="5" s="1"/>
  <c r="R151" i="5"/>
  <c r="R150" i="5" s="1"/>
  <c r="P151" i="5"/>
  <c r="P150" i="5" s="1"/>
  <c r="BI149" i="5"/>
  <c r="BH149" i="5"/>
  <c r="BG149" i="5"/>
  <c r="BE149" i="5"/>
  <c r="T149" i="5"/>
  <c r="R149" i="5"/>
  <c r="P149" i="5"/>
  <c r="BI148" i="5"/>
  <c r="BH148" i="5"/>
  <c r="BG148" i="5"/>
  <c r="BE148" i="5"/>
  <c r="T148" i="5"/>
  <c r="R148" i="5"/>
  <c r="P148" i="5"/>
  <c r="BI146" i="5"/>
  <c r="BH146" i="5"/>
  <c r="BG146" i="5"/>
  <c r="BE146" i="5"/>
  <c r="T146" i="5"/>
  <c r="R146" i="5"/>
  <c r="P146" i="5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40" i="5"/>
  <c r="BH140" i="5"/>
  <c r="BG140" i="5"/>
  <c r="BE140" i="5"/>
  <c r="T140" i="5"/>
  <c r="R140" i="5"/>
  <c r="P140" i="5"/>
  <c r="BI139" i="5"/>
  <c r="BH139" i="5"/>
  <c r="BG139" i="5"/>
  <c r="BE139" i="5"/>
  <c r="T139" i="5"/>
  <c r="R139" i="5"/>
  <c r="P139" i="5"/>
  <c r="BI138" i="5"/>
  <c r="BH138" i="5"/>
  <c r="BG138" i="5"/>
  <c r="BE138" i="5"/>
  <c r="T138" i="5"/>
  <c r="R138" i="5"/>
  <c r="P138" i="5"/>
  <c r="BI136" i="5"/>
  <c r="BH136" i="5"/>
  <c r="BG136" i="5"/>
  <c r="BE136" i="5"/>
  <c r="T136" i="5"/>
  <c r="T135" i="5"/>
  <c r="R136" i="5"/>
  <c r="R135" i="5"/>
  <c r="P136" i="5"/>
  <c r="P135" i="5"/>
  <c r="BI134" i="5"/>
  <c r="BH134" i="5"/>
  <c r="BG134" i="5"/>
  <c r="BE134" i="5"/>
  <c r="T134" i="5"/>
  <c r="R134" i="5"/>
  <c r="P134" i="5"/>
  <c r="BI133" i="5"/>
  <c r="BH133" i="5"/>
  <c r="BG133" i="5"/>
  <c r="BE133" i="5"/>
  <c r="T133" i="5"/>
  <c r="R133" i="5"/>
  <c r="P133" i="5"/>
  <c r="BI132" i="5"/>
  <c r="BH132" i="5"/>
  <c r="BG132" i="5"/>
  <c r="BE132" i="5"/>
  <c r="T132" i="5"/>
  <c r="R132" i="5"/>
  <c r="P132" i="5"/>
  <c r="BI131" i="5"/>
  <c r="BH131" i="5"/>
  <c r="BG131" i="5"/>
  <c r="BE131" i="5"/>
  <c r="T131" i="5"/>
  <c r="R131" i="5"/>
  <c r="P131" i="5"/>
  <c r="BI130" i="5"/>
  <c r="BH130" i="5"/>
  <c r="BG130" i="5"/>
  <c r="BE130" i="5"/>
  <c r="T130" i="5"/>
  <c r="R130" i="5"/>
  <c r="P130" i="5"/>
  <c r="BI129" i="5"/>
  <c r="BH129" i="5"/>
  <c r="BG129" i="5"/>
  <c r="BE129" i="5"/>
  <c r="T129" i="5"/>
  <c r="R129" i="5"/>
  <c r="P129" i="5"/>
  <c r="BI128" i="5"/>
  <c r="BH128" i="5"/>
  <c r="BG128" i="5"/>
  <c r="BE128" i="5"/>
  <c r="T128" i="5"/>
  <c r="R128" i="5"/>
  <c r="P128" i="5"/>
  <c r="BI127" i="5"/>
  <c r="BH127" i="5"/>
  <c r="BG127" i="5"/>
  <c r="BE127" i="5"/>
  <c r="T127" i="5"/>
  <c r="R127" i="5"/>
  <c r="P127" i="5"/>
  <c r="BI126" i="5"/>
  <c r="BH126" i="5"/>
  <c r="BG126" i="5"/>
  <c r="BE126" i="5"/>
  <c r="T126" i="5"/>
  <c r="R126" i="5"/>
  <c r="P126" i="5"/>
  <c r="BI125" i="5"/>
  <c r="BH125" i="5"/>
  <c r="BG125" i="5"/>
  <c r="BE125" i="5"/>
  <c r="T125" i="5"/>
  <c r="R125" i="5"/>
  <c r="P125" i="5"/>
  <c r="J119" i="5"/>
  <c r="F119" i="5"/>
  <c r="F118" i="5"/>
  <c r="F116" i="5"/>
  <c r="E114" i="5"/>
  <c r="J92" i="5"/>
  <c r="F92" i="5"/>
  <c r="F91" i="5"/>
  <c r="F89" i="5"/>
  <c r="E87" i="5"/>
  <c r="J21" i="5"/>
  <c r="E21" i="5"/>
  <c r="J118" i="5" s="1"/>
  <c r="J20" i="5"/>
  <c r="J12" i="5"/>
  <c r="J116" i="5"/>
  <c r="E7" i="5"/>
  <c r="E112" i="5"/>
  <c r="J37" i="4"/>
  <c r="J36" i="4"/>
  <c r="AY97" i="1" s="1"/>
  <c r="J35" i="4"/>
  <c r="AX97" i="1" s="1"/>
  <c r="BI129" i="4"/>
  <c r="BH129" i="4"/>
  <c r="BG129" i="4"/>
  <c r="BE129" i="4"/>
  <c r="T129" i="4"/>
  <c r="R129" i="4"/>
  <c r="P129" i="4"/>
  <c r="BI128" i="4"/>
  <c r="BH128" i="4"/>
  <c r="BG128" i="4"/>
  <c r="BE128" i="4"/>
  <c r="T128" i="4"/>
  <c r="R128" i="4"/>
  <c r="P128" i="4"/>
  <c r="BI126" i="4"/>
  <c r="BH126" i="4"/>
  <c r="BG126" i="4"/>
  <c r="BE126" i="4"/>
  <c r="T126" i="4"/>
  <c r="R126" i="4"/>
  <c r="P126" i="4"/>
  <c r="BI125" i="4"/>
  <c r="BH125" i="4"/>
  <c r="BG125" i="4"/>
  <c r="BE125" i="4"/>
  <c r="T125" i="4"/>
  <c r="R125" i="4"/>
  <c r="P125" i="4"/>
  <c r="BI124" i="4"/>
  <c r="BH124" i="4"/>
  <c r="BG124" i="4"/>
  <c r="BE124" i="4"/>
  <c r="T124" i="4"/>
  <c r="R124" i="4"/>
  <c r="P124" i="4"/>
  <c r="BI123" i="4"/>
  <c r="BH123" i="4"/>
  <c r="BG123" i="4"/>
  <c r="BE123" i="4"/>
  <c r="T123" i="4"/>
  <c r="R123" i="4"/>
  <c r="P123" i="4"/>
  <c r="BI122" i="4"/>
  <c r="BH122" i="4"/>
  <c r="BG122" i="4"/>
  <c r="BE122" i="4"/>
  <c r="T122" i="4"/>
  <c r="R122" i="4"/>
  <c r="P122" i="4"/>
  <c r="J116" i="4"/>
  <c r="F116" i="4"/>
  <c r="F115" i="4"/>
  <c r="F113" i="4"/>
  <c r="E111" i="4"/>
  <c r="J92" i="4"/>
  <c r="F92" i="4"/>
  <c r="F91" i="4"/>
  <c r="F89" i="4"/>
  <c r="E87" i="4"/>
  <c r="J21" i="4"/>
  <c r="E21" i="4"/>
  <c r="J91" i="4" s="1"/>
  <c r="J20" i="4"/>
  <c r="J12" i="4"/>
  <c r="J113" i="4"/>
  <c r="E7" i="4"/>
  <c r="E85" i="4"/>
  <c r="J37" i="3"/>
  <c r="J36" i="3"/>
  <c r="AY96" i="1" s="1"/>
  <c r="J35" i="3"/>
  <c r="AX96" i="1" s="1"/>
  <c r="BI176" i="3"/>
  <c r="BH176" i="3"/>
  <c r="BG176" i="3"/>
  <c r="BE176" i="3"/>
  <c r="T176" i="3"/>
  <c r="R176" i="3"/>
  <c r="P176" i="3"/>
  <c r="BI175" i="3"/>
  <c r="BH175" i="3"/>
  <c r="BG175" i="3"/>
  <c r="BE175" i="3"/>
  <c r="T175" i="3"/>
  <c r="R175" i="3"/>
  <c r="P175" i="3"/>
  <c r="BI174" i="3"/>
  <c r="BH174" i="3"/>
  <c r="BG174" i="3"/>
  <c r="BE174" i="3"/>
  <c r="T174" i="3"/>
  <c r="R174" i="3"/>
  <c r="P174" i="3"/>
  <c r="BI173" i="3"/>
  <c r="BH173" i="3"/>
  <c r="BG173" i="3"/>
  <c r="BE173" i="3"/>
  <c r="T173" i="3"/>
  <c r="R173" i="3"/>
  <c r="P173" i="3"/>
  <c r="BI172" i="3"/>
  <c r="BH172" i="3"/>
  <c r="BG172" i="3"/>
  <c r="BE172" i="3"/>
  <c r="T172" i="3"/>
  <c r="R172" i="3"/>
  <c r="P172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8" i="3"/>
  <c r="BH168" i="3"/>
  <c r="BG168" i="3"/>
  <c r="BE168" i="3"/>
  <c r="T168" i="3"/>
  <c r="R168" i="3"/>
  <c r="P168" i="3"/>
  <c r="BI167" i="3"/>
  <c r="BH167" i="3"/>
  <c r="BG167" i="3"/>
  <c r="BE167" i="3"/>
  <c r="T167" i="3"/>
  <c r="R167" i="3"/>
  <c r="P167" i="3"/>
  <c r="BI166" i="3"/>
  <c r="BH166" i="3"/>
  <c r="BG166" i="3"/>
  <c r="BE166" i="3"/>
  <c r="T166" i="3"/>
  <c r="R166" i="3"/>
  <c r="P166" i="3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5" i="3"/>
  <c r="BH145" i="3"/>
  <c r="BG145" i="3"/>
  <c r="BE145" i="3"/>
  <c r="T145" i="3"/>
  <c r="R145" i="3"/>
  <c r="P145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BI135" i="3"/>
  <c r="BH135" i="3"/>
  <c r="BG135" i="3"/>
  <c r="BE135" i="3"/>
  <c r="T135" i="3"/>
  <c r="T134" i="3"/>
  <c r="R135" i="3"/>
  <c r="R134" i="3"/>
  <c r="P135" i="3"/>
  <c r="P134" i="3"/>
  <c r="BI133" i="3"/>
  <c r="BH133" i="3"/>
  <c r="BG133" i="3"/>
  <c r="BE133" i="3"/>
  <c r="T133" i="3"/>
  <c r="R133" i="3"/>
  <c r="P133" i="3"/>
  <c r="BI132" i="3"/>
  <c r="BH132" i="3"/>
  <c r="BG132" i="3"/>
  <c r="BE132" i="3"/>
  <c r="T132" i="3"/>
  <c r="R132" i="3"/>
  <c r="P132" i="3"/>
  <c r="BI131" i="3"/>
  <c r="BH131" i="3"/>
  <c r="BG131" i="3"/>
  <c r="BE131" i="3"/>
  <c r="T131" i="3"/>
  <c r="R131" i="3"/>
  <c r="P131" i="3"/>
  <c r="BI130" i="3"/>
  <c r="BH130" i="3"/>
  <c r="BG130" i="3"/>
  <c r="BE130" i="3"/>
  <c r="T130" i="3"/>
  <c r="R130" i="3"/>
  <c r="P130" i="3"/>
  <c r="BI129" i="3"/>
  <c r="BH129" i="3"/>
  <c r="BG129" i="3"/>
  <c r="BE129" i="3"/>
  <c r="T129" i="3"/>
  <c r="R129" i="3"/>
  <c r="P129" i="3"/>
  <c r="BI128" i="3"/>
  <c r="BH128" i="3"/>
  <c r="BG128" i="3"/>
  <c r="BE128" i="3"/>
  <c r="T128" i="3"/>
  <c r="R128" i="3"/>
  <c r="P128" i="3"/>
  <c r="BI127" i="3"/>
  <c r="BH127" i="3"/>
  <c r="BG127" i="3"/>
  <c r="BE127" i="3"/>
  <c r="T127" i="3"/>
  <c r="R127" i="3"/>
  <c r="P127" i="3"/>
  <c r="BI126" i="3"/>
  <c r="BH126" i="3"/>
  <c r="BG126" i="3"/>
  <c r="BE126" i="3"/>
  <c r="T126" i="3"/>
  <c r="R126" i="3"/>
  <c r="P126" i="3"/>
  <c r="BI125" i="3"/>
  <c r="BH125" i="3"/>
  <c r="BG125" i="3"/>
  <c r="BE125" i="3"/>
  <c r="T125" i="3"/>
  <c r="R125" i="3"/>
  <c r="P125" i="3"/>
  <c r="BI124" i="3"/>
  <c r="BH124" i="3"/>
  <c r="BG124" i="3"/>
  <c r="BE124" i="3"/>
  <c r="T124" i="3"/>
  <c r="R124" i="3"/>
  <c r="P124" i="3"/>
  <c r="J118" i="3"/>
  <c r="F118" i="3"/>
  <c r="F117" i="3"/>
  <c r="F115" i="3"/>
  <c r="E113" i="3"/>
  <c r="J92" i="3"/>
  <c r="F92" i="3"/>
  <c r="F91" i="3"/>
  <c r="F89" i="3"/>
  <c r="E87" i="3"/>
  <c r="J21" i="3"/>
  <c r="E21" i="3"/>
  <c r="J91" i="3" s="1"/>
  <c r="J20" i="3"/>
  <c r="J12" i="3"/>
  <c r="J115" i="3"/>
  <c r="E7" i="3"/>
  <c r="E111" i="3"/>
  <c r="J37" i="2"/>
  <c r="J36" i="2"/>
  <c r="AY95" i="1" s="1"/>
  <c r="J35" i="2"/>
  <c r="AX95" i="1" s="1"/>
  <c r="BI121" i="2"/>
  <c r="BH121" i="2"/>
  <c r="BG121" i="2"/>
  <c r="BE121" i="2"/>
  <c r="T121" i="2"/>
  <c r="T120" i="2" s="1"/>
  <c r="T119" i="2" s="1"/>
  <c r="T118" i="2" s="1"/>
  <c r="R121" i="2"/>
  <c r="R120" i="2" s="1"/>
  <c r="R119" i="2" s="1"/>
  <c r="R118" i="2" s="1"/>
  <c r="P121" i="2"/>
  <c r="P120" i="2" s="1"/>
  <c r="P119" i="2" s="1"/>
  <c r="P118" i="2" s="1"/>
  <c r="AU95" i="1" s="1"/>
  <c r="J115" i="2"/>
  <c r="F115" i="2"/>
  <c r="J114" i="2"/>
  <c r="F114" i="2"/>
  <c r="F112" i="2"/>
  <c r="E110" i="2"/>
  <c r="J92" i="2"/>
  <c r="F92" i="2"/>
  <c r="J91" i="2"/>
  <c r="F91" i="2"/>
  <c r="F89" i="2"/>
  <c r="E87" i="2"/>
  <c r="J12" i="2"/>
  <c r="J89" i="2"/>
  <c r="E7" i="2"/>
  <c r="E108" i="2"/>
  <c r="L90" i="1"/>
  <c r="AM90" i="1"/>
  <c r="AM89" i="1"/>
  <c r="L89" i="1"/>
  <c r="AM87" i="1"/>
  <c r="L87" i="1"/>
  <c r="L85" i="1"/>
  <c r="L84" i="1"/>
  <c r="J130" i="9"/>
  <c r="J160" i="8"/>
  <c r="J158" i="8"/>
  <c r="J150" i="8"/>
  <c r="J142" i="8"/>
  <c r="J132" i="8"/>
  <c r="BK174" i="7"/>
  <c r="J167" i="7"/>
  <c r="J148" i="7"/>
  <c r="BK145" i="7"/>
  <c r="BK143" i="7"/>
  <c r="BK141" i="7"/>
  <c r="BK138" i="7"/>
  <c r="J136" i="7"/>
  <c r="BK132" i="7"/>
  <c r="J131" i="7"/>
  <c r="BK130" i="7"/>
  <c r="BK152" i="6"/>
  <c r="J145" i="6"/>
  <c r="BK140" i="6"/>
  <c r="J134" i="6"/>
  <c r="J129" i="6"/>
  <c r="J151" i="5"/>
  <c r="BK149" i="5"/>
  <c r="J146" i="5"/>
  <c r="J145" i="5"/>
  <c r="BK143" i="5"/>
  <c r="J142" i="5"/>
  <c r="J130" i="5"/>
  <c r="BK126" i="5"/>
  <c r="J129" i="4"/>
  <c r="J125" i="4"/>
  <c r="BK123" i="4"/>
  <c r="BK168" i="3"/>
  <c r="BK160" i="3"/>
  <c r="J156" i="3"/>
  <c r="BK151" i="3"/>
  <c r="BK144" i="3"/>
  <c r="BK143" i="3"/>
  <c r="BK141" i="3"/>
  <c r="J141" i="3"/>
  <c r="BK135" i="3"/>
  <c r="BK131" i="3"/>
  <c r="J129" i="3"/>
  <c r="BK167" i="9"/>
  <c r="BK166" i="9"/>
  <c r="BK158" i="9"/>
  <c r="BK157" i="9"/>
  <c r="BK151" i="9"/>
  <c r="J135" i="9"/>
  <c r="J132" i="9"/>
  <c r="BK168" i="8"/>
  <c r="BK161" i="8"/>
  <c r="J152" i="8"/>
  <c r="J149" i="8"/>
  <c r="J143" i="8"/>
  <c r="J140" i="8"/>
  <c r="J134" i="8"/>
  <c r="BK133" i="8"/>
  <c r="BK128" i="8"/>
  <c r="J126" i="8"/>
  <c r="BK180" i="7"/>
  <c r="J176" i="7"/>
  <c r="J175" i="7"/>
  <c r="J173" i="7"/>
  <c r="J166" i="7"/>
  <c r="J134" i="7"/>
  <c r="J133" i="7"/>
  <c r="J130" i="7"/>
  <c r="BK127" i="7"/>
  <c r="J151" i="6"/>
  <c r="BK149" i="6"/>
  <c r="J148" i="6"/>
  <c r="J141" i="6"/>
  <c r="BK139" i="6"/>
  <c r="BK137" i="6"/>
  <c r="BK130" i="6"/>
  <c r="J126" i="6"/>
  <c r="BK139" i="5"/>
  <c r="BK133" i="5"/>
  <c r="BK132" i="5"/>
  <c r="BK129" i="5"/>
  <c r="J175" i="9"/>
  <c r="J174" i="9"/>
  <c r="BK172" i="9"/>
  <c r="BK171" i="9"/>
  <c r="J170" i="9"/>
  <c r="J168" i="9"/>
  <c r="J167" i="9"/>
  <c r="BK163" i="9"/>
  <c r="J160" i="9"/>
  <c r="J157" i="9"/>
  <c r="J156" i="9"/>
  <c r="J154" i="9"/>
  <c r="BK152" i="9"/>
  <c r="BK150" i="9"/>
  <c r="J148" i="9"/>
  <c r="BK147" i="9"/>
  <c r="BK146" i="9"/>
  <c r="J145" i="9"/>
  <c r="J144" i="9"/>
  <c r="J142" i="9"/>
  <c r="J140" i="9"/>
  <c r="J139" i="9"/>
  <c r="BK137" i="9"/>
  <c r="J136" i="9"/>
  <c r="BK134" i="9"/>
  <c r="BK132" i="9"/>
  <c r="J131" i="9"/>
  <c r="BK165" i="8"/>
  <c r="BK159" i="8"/>
  <c r="J154" i="8"/>
  <c r="J153" i="8"/>
  <c r="BK150" i="8"/>
  <c r="BK146" i="8"/>
  <c r="BK144" i="8"/>
  <c r="BK141" i="8"/>
  <c r="BK140" i="8"/>
  <c r="BK138" i="8"/>
  <c r="BK137" i="8"/>
  <c r="J133" i="8"/>
  <c r="J130" i="8"/>
  <c r="BK127" i="8"/>
  <c r="BK178" i="7"/>
  <c r="J172" i="7"/>
  <c r="BK164" i="7"/>
  <c r="J162" i="7"/>
  <c r="J160" i="7"/>
  <c r="BK158" i="7"/>
  <c r="BK154" i="7"/>
  <c r="BK152" i="7"/>
  <c r="BK142" i="7"/>
  <c r="J141" i="7"/>
  <c r="BK140" i="7"/>
  <c r="J139" i="7"/>
  <c r="BK156" i="6"/>
  <c r="BK154" i="6"/>
  <c r="BK150" i="6"/>
  <c r="J142" i="6"/>
  <c r="BK133" i="6"/>
  <c r="J149" i="5"/>
  <c r="J141" i="5"/>
  <c r="BK136" i="5"/>
  <c r="BK131" i="5"/>
  <c r="J128" i="5"/>
  <c r="BK127" i="5"/>
  <c r="BK125" i="5"/>
  <c r="BK128" i="4"/>
  <c r="BK124" i="4"/>
  <c r="BK176" i="3"/>
  <c r="BK175" i="3"/>
  <c r="J174" i="3"/>
  <c r="J171" i="3"/>
  <c r="BK165" i="3"/>
  <c r="BK152" i="3"/>
  <c r="J150" i="3"/>
  <c r="J140" i="3"/>
  <c r="BK138" i="3"/>
  <c r="J137" i="3"/>
  <c r="J133" i="3"/>
  <c r="J131" i="3"/>
  <c r="BK130" i="3"/>
  <c r="AS94" i="1"/>
  <c r="J176" i="9"/>
  <c r="BK170" i="9"/>
  <c r="J165" i="9"/>
  <c r="J164" i="9"/>
  <c r="BK154" i="9"/>
  <c r="J146" i="9"/>
  <c r="BK141" i="9"/>
  <c r="J137" i="9"/>
  <c r="J134" i="9"/>
  <c r="J133" i="9"/>
  <c r="BK163" i="8"/>
  <c r="BK160" i="8"/>
  <c r="BK158" i="8"/>
  <c r="BK156" i="8"/>
  <c r="BK154" i="8"/>
  <c r="BK130" i="8"/>
  <c r="J127" i="8"/>
  <c r="BK126" i="8"/>
  <c r="J174" i="7"/>
  <c r="BK172" i="7"/>
  <c r="BK170" i="7"/>
  <c r="J168" i="7"/>
  <c r="BK167" i="7"/>
  <c r="BK160" i="7"/>
  <c r="J155" i="7"/>
  <c r="J153" i="7"/>
  <c r="BK150" i="7"/>
  <c r="BK146" i="7"/>
  <c r="J140" i="7"/>
  <c r="J137" i="7"/>
  <c r="J135" i="7"/>
  <c r="BK131" i="7"/>
  <c r="J157" i="6"/>
  <c r="J153" i="6"/>
  <c r="J149" i="6"/>
  <c r="BK148" i="6"/>
  <c r="BK141" i="6"/>
  <c r="BK134" i="6"/>
  <c r="J133" i="6"/>
  <c r="J128" i="6"/>
  <c r="BK126" i="6"/>
  <c r="J148" i="5"/>
  <c r="BK144" i="5"/>
  <c r="J143" i="5"/>
  <c r="BK140" i="5"/>
  <c r="J136" i="5"/>
  <c r="J133" i="5"/>
  <c r="J132" i="5"/>
  <c r="BK129" i="4"/>
  <c r="BK125" i="4"/>
  <c r="J176" i="3"/>
  <c r="J175" i="3"/>
  <c r="J165" i="3"/>
  <c r="BK164" i="3"/>
  <c r="BK162" i="3"/>
  <c r="J161" i="3"/>
  <c r="BK159" i="3"/>
  <c r="J158" i="3"/>
  <c r="BK156" i="3"/>
  <c r="BK153" i="3"/>
  <c r="J149" i="3"/>
  <c r="BK125" i="3"/>
  <c r="BK124" i="3"/>
  <c r="BK175" i="9"/>
  <c r="BK174" i="9"/>
  <c r="BK173" i="9"/>
  <c r="J172" i="9"/>
  <c r="J171" i="9"/>
  <c r="BK165" i="9"/>
  <c r="BK164" i="9"/>
  <c r="BK160" i="9"/>
  <c r="BK156" i="9"/>
  <c r="J152" i="9"/>
  <c r="J151" i="9"/>
  <c r="BK145" i="9"/>
  <c r="BK142" i="9"/>
  <c r="BK140" i="9"/>
  <c r="BK139" i="9"/>
  <c r="BK136" i="9"/>
  <c r="BK131" i="9"/>
  <c r="BK166" i="8"/>
  <c r="J162" i="8"/>
  <c r="J159" i="8"/>
  <c r="BK157" i="8"/>
  <c r="J155" i="8"/>
  <c r="BK149" i="8"/>
  <c r="J144" i="8"/>
  <c r="BK142" i="8"/>
  <c r="J138" i="8"/>
  <c r="J137" i="8"/>
  <c r="BK136" i="8"/>
  <c r="J131" i="8"/>
  <c r="J128" i="8"/>
  <c r="BK184" i="7"/>
  <c r="J184" i="7"/>
  <c r="J183" i="7"/>
  <c r="J178" i="7"/>
  <c r="BK175" i="7"/>
  <c r="J164" i="7"/>
  <c r="BK163" i="7"/>
  <c r="J158" i="7"/>
  <c r="BK153" i="7"/>
  <c r="J151" i="7"/>
  <c r="BK148" i="7"/>
  <c r="J143" i="7"/>
  <c r="BK139" i="7"/>
  <c r="BK137" i="7"/>
  <c r="BK135" i="7"/>
  <c r="BK134" i="7"/>
  <c r="BK133" i="7"/>
  <c r="BK155" i="6"/>
  <c r="BK153" i="6"/>
  <c r="J150" i="6"/>
  <c r="J139" i="6"/>
  <c r="J138" i="6"/>
  <c r="BK131" i="6"/>
  <c r="BK145" i="5"/>
  <c r="BK142" i="5"/>
  <c r="J139" i="5"/>
  <c r="BK138" i="5"/>
  <c r="BK134" i="5"/>
  <c r="BK128" i="5"/>
  <c r="BK122" i="4"/>
  <c r="J173" i="3"/>
  <c r="BK171" i="3"/>
  <c r="BK170" i="3"/>
  <c r="J162" i="3"/>
  <c r="BK158" i="3"/>
  <c r="BK154" i="3"/>
  <c r="J152" i="3"/>
  <c r="BK150" i="3"/>
  <c r="J147" i="3"/>
  <c r="BK137" i="3"/>
  <c r="J130" i="3"/>
  <c r="J127" i="3"/>
  <c r="BK126" i="3"/>
  <c r="J121" i="2"/>
  <c r="BK130" i="9"/>
  <c r="J166" i="8"/>
  <c r="J156" i="8"/>
  <c r="J148" i="8"/>
  <c r="BK143" i="8"/>
  <c r="J136" i="8"/>
  <c r="BK134" i="8"/>
  <c r="BK131" i="8"/>
  <c r="BK129" i="8"/>
  <c r="J180" i="7"/>
  <c r="J177" i="7"/>
  <c r="BK171" i="7"/>
  <c r="BK168" i="7"/>
  <c r="BK166" i="7"/>
  <c r="J163" i="7"/>
  <c r="BK157" i="7"/>
  <c r="J152" i="7"/>
  <c r="BK151" i="7"/>
  <c r="J150" i="7"/>
  <c r="J146" i="7"/>
  <c r="J144" i="7"/>
  <c r="J132" i="7"/>
  <c r="BK128" i="7"/>
  <c r="J127" i="7"/>
  <c r="J156" i="6"/>
  <c r="J154" i="6"/>
  <c r="BK151" i="6"/>
  <c r="BK144" i="6"/>
  <c r="J140" i="6"/>
  <c r="BK138" i="6"/>
  <c r="J135" i="6"/>
  <c r="J130" i="6"/>
  <c r="BK129" i="6"/>
  <c r="J127" i="6"/>
  <c r="BK148" i="5"/>
  <c r="J138" i="5"/>
  <c r="BK130" i="5"/>
  <c r="J128" i="4"/>
  <c r="J126" i="4"/>
  <c r="J124" i="4"/>
  <c r="J122" i="4"/>
  <c r="BK174" i="3"/>
  <c r="J172" i="3"/>
  <c r="J168" i="3"/>
  <c r="J164" i="3"/>
  <c r="BK163" i="3"/>
  <c r="J160" i="3"/>
  <c r="J159" i="3"/>
  <c r="BK157" i="3"/>
  <c r="J155" i="3"/>
  <c r="J153" i="3"/>
  <c r="J148" i="3"/>
  <c r="BK145" i="3"/>
  <c r="J143" i="3"/>
  <c r="BK142" i="3"/>
  <c r="BK139" i="3"/>
  <c r="BK133" i="3"/>
  <c r="BK128" i="3"/>
  <c r="J125" i="3"/>
  <c r="J124" i="3"/>
  <c r="J168" i="8"/>
  <c r="J161" i="8"/>
  <c r="BK155" i="8"/>
  <c r="BK153" i="8"/>
  <c r="BK148" i="8"/>
  <c r="J146" i="8"/>
  <c r="J141" i="8"/>
  <c r="BK139" i="8"/>
  <c r="J135" i="8"/>
  <c r="J129" i="8"/>
  <c r="BK173" i="7"/>
  <c r="J170" i="7"/>
  <c r="J169" i="7"/>
  <c r="J165" i="7"/>
  <c r="BK161" i="7"/>
  <c r="BK159" i="7"/>
  <c r="BK155" i="7"/>
  <c r="J154" i="7"/>
  <c r="BK136" i="7"/>
  <c r="J129" i="7"/>
  <c r="J155" i="6"/>
  <c r="BK145" i="6"/>
  <c r="BK128" i="6"/>
  <c r="BK127" i="6"/>
  <c r="BK151" i="5"/>
  <c r="J134" i="5"/>
  <c r="J131" i="5"/>
  <c r="J129" i="5"/>
  <c r="J126" i="5"/>
  <c r="J125" i="5"/>
  <c r="BK126" i="4"/>
  <c r="J123" i="4"/>
  <c r="J170" i="3"/>
  <c r="BK169" i="3"/>
  <c r="BK167" i="3"/>
  <c r="J166" i="3"/>
  <c r="J163" i="3"/>
  <c r="BK161" i="3"/>
  <c r="J157" i="3"/>
  <c r="BK155" i="3"/>
  <c r="J151" i="3"/>
  <c r="BK148" i="3"/>
  <c r="J145" i="3"/>
  <c r="J144" i="3"/>
  <c r="J142" i="3"/>
  <c r="BK140" i="3"/>
  <c r="J138" i="3"/>
  <c r="J135" i="3"/>
  <c r="J132" i="3"/>
  <c r="BK129" i="3"/>
  <c r="BK127" i="3"/>
  <c r="BK121" i="2"/>
  <c r="BK176" i="9"/>
  <c r="J173" i="9"/>
  <c r="BK168" i="9"/>
  <c r="J166" i="9"/>
  <c r="J163" i="9"/>
  <c r="J158" i="9"/>
  <c r="J150" i="9"/>
  <c r="BK148" i="9"/>
  <c r="J147" i="9"/>
  <c r="BK144" i="9"/>
  <c r="J141" i="9"/>
  <c r="BK135" i="9"/>
  <c r="BK133" i="9"/>
  <c r="J165" i="8"/>
  <c r="J163" i="8"/>
  <c r="BK162" i="8"/>
  <c r="J157" i="8"/>
  <c r="BK152" i="8"/>
  <c r="J139" i="8"/>
  <c r="BK135" i="8"/>
  <c r="BK132" i="8"/>
  <c r="BK183" i="7"/>
  <c r="BK177" i="7"/>
  <c r="BK176" i="7"/>
  <c r="J171" i="7"/>
  <c r="BK169" i="7"/>
  <c r="BK165" i="7"/>
  <c r="BK162" i="7"/>
  <c r="J161" i="7"/>
  <c r="J159" i="7"/>
  <c r="J157" i="7"/>
  <c r="J145" i="7"/>
  <c r="BK144" i="7"/>
  <c r="J142" i="7"/>
  <c r="J138" i="7"/>
  <c r="BK129" i="7"/>
  <c r="J128" i="7"/>
  <c r="BK157" i="6"/>
  <c r="J152" i="6"/>
  <c r="J144" i="6"/>
  <c r="BK142" i="6"/>
  <c r="J137" i="6"/>
  <c r="BK135" i="6"/>
  <c r="J131" i="6"/>
  <c r="BK146" i="5"/>
  <c r="J144" i="5"/>
  <c r="BK141" i="5"/>
  <c r="J140" i="5"/>
  <c r="J127" i="5"/>
  <c r="BK173" i="3"/>
  <c r="BK172" i="3"/>
  <c r="J169" i="3"/>
  <c r="J167" i="3"/>
  <c r="BK166" i="3"/>
  <c r="J154" i="3"/>
  <c r="BK149" i="3"/>
  <c r="BK147" i="3"/>
  <c r="J139" i="3"/>
  <c r="BK132" i="3"/>
  <c r="J128" i="3"/>
  <c r="J126" i="3"/>
  <c r="F35" i="2"/>
  <c r="BB95" i="1" s="1"/>
  <c r="F36" i="2"/>
  <c r="BC95" i="1" s="1"/>
  <c r="F33" i="2"/>
  <c r="AZ95" i="1" s="1"/>
  <c r="F37" i="2"/>
  <c r="BD95" i="1" s="1"/>
  <c r="BK124" i="5" l="1"/>
  <c r="J124" i="5" s="1"/>
  <c r="J98" i="5" s="1"/>
  <c r="P147" i="5"/>
  <c r="BK136" i="6"/>
  <c r="J136" i="6" s="1"/>
  <c r="J100" i="6" s="1"/>
  <c r="R143" i="6"/>
  <c r="T156" i="7"/>
  <c r="R151" i="8"/>
  <c r="P143" i="9"/>
  <c r="T149" i="9"/>
  <c r="R162" i="9"/>
  <c r="BK121" i="4"/>
  <c r="J121" i="4"/>
  <c r="J98" i="4"/>
  <c r="P127" i="4"/>
  <c r="R147" i="5"/>
  <c r="R136" i="6"/>
  <c r="P147" i="6"/>
  <c r="P146" i="6" s="1"/>
  <c r="P126" i="7"/>
  <c r="R149" i="7"/>
  <c r="T182" i="7"/>
  <c r="T181" i="7" s="1"/>
  <c r="T125" i="8"/>
  <c r="P147" i="8"/>
  <c r="T164" i="8"/>
  <c r="BK138" i="9"/>
  <c r="J138" i="9" s="1"/>
  <c r="J99" i="9" s="1"/>
  <c r="R138" i="9"/>
  <c r="R143" i="9"/>
  <c r="P149" i="9"/>
  <c r="P155" i="9"/>
  <c r="BK162" i="9"/>
  <c r="BK123" i="3"/>
  <c r="J123" i="3" s="1"/>
  <c r="J98" i="3" s="1"/>
  <c r="T123" i="3"/>
  <c r="T122" i="3" s="1"/>
  <c r="T121" i="3" s="1"/>
  <c r="T136" i="3"/>
  <c r="T146" i="3"/>
  <c r="T121" i="4"/>
  <c r="T137" i="5"/>
  <c r="BK132" i="6"/>
  <c r="J132" i="6"/>
  <c r="J99" i="6" s="1"/>
  <c r="T132" i="6"/>
  <c r="P143" i="6"/>
  <c r="R126" i="7"/>
  <c r="P149" i="7"/>
  <c r="P125" i="8"/>
  <c r="T151" i="8"/>
  <c r="R129" i="9"/>
  <c r="T129" i="9"/>
  <c r="P138" i="9"/>
  <c r="BK143" i="9"/>
  <c r="J143" i="9"/>
  <c r="J100" i="9" s="1"/>
  <c r="BK149" i="9"/>
  <c r="J149" i="9"/>
  <c r="J101" i="9"/>
  <c r="BK155" i="9"/>
  <c r="J155" i="9" s="1"/>
  <c r="J103" i="9" s="1"/>
  <c r="T155" i="9"/>
  <c r="P169" i="9"/>
  <c r="BK136" i="3"/>
  <c r="J136" i="3"/>
  <c r="J100" i="3"/>
  <c r="BK146" i="3"/>
  <c r="J146" i="3" s="1"/>
  <c r="J101" i="3" s="1"/>
  <c r="BK127" i="4"/>
  <c r="J127" i="4" s="1"/>
  <c r="J99" i="4" s="1"/>
  <c r="BK147" i="5"/>
  <c r="J147" i="5"/>
  <c r="J101" i="5" s="1"/>
  <c r="R125" i="6"/>
  <c r="R132" i="6"/>
  <c r="R124" i="6" s="1"/>
  <c r="T143" i="6"/>
  <c r="R156" i="7"/>
  <c r="BK125" i="8"/>
  <c r="J125" i="8"/>
  <c r="J98" i="8" s="1"/>
  <c r="BK151" i="8"/>
  <c r="J151" i="8"/>
  <c r="J101" i="8"/>
  <c r="P129" i="9"/>
  <c r="P128" i="9" s="1"/>
  <c r="BK169" i="9"/>
  <c r="J169" i="9"/>
  <c r="J107" i="9" s="1"/>
  <c r="R123" i="3"/>
  <c r="R136" i="3"/>
  <c r="P146" i="3"/>
  <c r="R127" i="4"/>
  <c r="T124" i="5"/>
  <c r="R137" i="5"/>
  <c r="T125" i="6"/>
  <c r="T124" i="6" s="1"/>
  <c r="T136" i="6"/>
  <c r="BK147" i="6"/>
  <c r="BK146" i="6"/>
  <c r="J146" i="6" s="1"/>
  <c r="J102" i="6" s="1"/>
  <c r="BK126" i="7"/>
  <c r="J126" i="7"/>
  <c r="J98" i="7" s="1"/>
  <c r="BK149" i="7"/>
  <c r="J149" i="7"/>
  <c r="J100" i="7"/>
  <c r="R125" i="8"/>
  <c r="T147" i="8"/>
  <c r="P164" i="8"/>
  <c r="T162" i="9"/>
  <c r="P123" i="3"/>
  <c r="P136" i="3"/>
  <c r="R146" i="3"/>
  <c r="R121" i="4"/>
  <c r="R120" i="4" s="1"/>
  <c r="R119" i="4" s="1"/>
  <c r="P124" i="5"/>
  <c r="T147" i="5"/>
  <c r="P125" i="6"/>
  <c r="BK143" i="6"/>
  <c r="J143" i="6"/>
  <c r="J101" i="6"/>
  <c r="P156" i="7"/>
  <c r="BK182" i="7"/>
  <c r="J182" i="7"/>
  <c r="J104" i="7"/>
  <c r="R147" i="8"/>
  <c r="BK164" i="8"/>
  <c r="J164" i="8"/>
  <c r="J102" i="8"/>
  <c r="R169" i="9"/>
  <c r="BK137" i="5"/>
  <c r="J137" i="5"/>
  <c r="J100" i="5"/>
  <c r="BK125" i="6"/>
  <c r="BK124" i="6" s="1"/>
  <c r="BK123" i="6" s="1"/>
  <c r="J123" i="6" s="1"/>
  <c r="J96" i="6" s="1"/>
  <c r="P136" i="6"/>
  <c r="R147" i="6"/>
  <c r="R146" i="6"/>
  <c r="BK156" i="7"/>
  <c r="J156" i="7" s="1"/>
  <c r="J101" i="7" s="1"/>
  <c r="P182" i="7"/>
  <c r="P181" i="7" s="1"/>
  <c r="P151" i="8"/>
  <c r="BK129" i="9"/>
  <c r="J129" i="9"/>
  <c r="J98" i="9" s="1"/>
  <c r="T138" i="9"/>
  <c r="T143" i="9"/>
  <c r="R149" i="9"/>
  <c r="R155" i="9"/>
  <c r="P162" i="9"/>
  <c r="P161" i="9"/>
  <c r="P121" i="4"/>
  <c r="P120" i="4" s="1"/>
  <c r="P119" i="4" s="1"/>
  <c r="AU97" i="1" s="1"/>
  <c r="T127" i="4"/>
  <c r="R124" i="5"/>
  <c r="R123" i="5" s="1"/>
  <c r="R122" i="5" s="1"/>
  <c r="P137" i="5"/>
  <c r="P132" i="6"/>
  <c r="T147" i="6"/>
  <c r="T146" i="6"/>
  <c r="T126" i="7"/>
  <c r="T125" i="7" s="1"/>
  <c r="T124" i="7" s="1"/>
  <c r="T149" i="7"/>
  <c r="R182" i="7"/>
  <c r="R181" i="7" s="1"/>
  <c r="BK147" i="8"/>
  <c r="J147" i="8"/>
  <c r="J100" i="8"/>
  <c r="R164" i="8"/>
  <c r="T169" i="9"/>
  <c r="J112" i="2"/>
  <c r="BF141" i="3"/>
  <c r="BF142" i="3"/>
  <c r="BF156" i="3"/>
  <c r="BF158" i="3"/>
  <c r="BF162" i="3"/>
  <c r="BF164" i="3"/>
  <c r="BF171" i="3"/>
  <c r="E85" i="5"/>
  <c r="BF136" i="5"/>
  <c r="BF138" i="5"/>
  <c r="BF149" i="5"/>
  <c r="J117" i="6"/>
  <c r="BF138" i="6"/>
  <c r="BF139" i="6"/>
  <c r="BF140" i="6"/>
  <c r="BF140" i="7"/>
  <c r="BF146" i="7"/>
  <c r="BF148" i="7"/>
  <c r="BF150" i="7"/>
  <c r="BF151" i="7"/>
  <c r="BF154" i="7"/>
  <c r="BF174" i="7"/>
  <c r="BK179" i="7"/>
  <c r="J179" i="7"/>
  <c r="J102" i="7"/>
  <c r="BF127" i="8"/>
  <c r="BF129" i="8"/>
  <c r="BF140" i="8"/>
  <c r="BF141" i="8"/>
  <c r="BF142" i="8"/>
  <c r="BF149" i="8"/>
  <c r="BF160" i="8"/>
  <c r="BF134" i="9"/>
  <c r="BF140" i="9"/>
  <c r="BF147" i="9"/>
  <c r="BF152" i="9"/>
  <c r="BF157" i="9"/>
  <c r="BF160" i="9"/>
  <c r="BF167" i="9"/>
  <c r="BF171" i="9"/>
  <c r="BF172" i="9"/>
  <c r="E85" i="2"/>
  <c r="J89" i="3"/>
  <c r="BF130" i="3"/>
  <c r="BF152" i="3"/>
  <c r="BF159" i="3"/>
  <c r="BF125" i="4"/>
  <c r="BF142" i="5"/>
  <c r="BF146" i="5"/>
  <c r="E113" i="6"/>
  <c r="BF131" i="6"/>
  <c r="BF137" i="6"/>
  <c r="BF148" i="6"/>
  <c r="BF153" i="6"/>
  <c r="BF134" i="7"/>
  <c r="BF138" i="7"/>
  <c r="BF143" i="7"/>
  <c r="BF166" i="7"/>
  <c r="BF177" i="7"/>
  <c r="BK147" i="7"/>
  <c r="J147" i="7"/>
  <c r="J99" i="7" s="1"/>
  <c r="J117" i="8"/>
  <c r="BF165" i="8"/>
  <c r="BF168" i="8"/>
  <c r="E85" i="9"/>
  <c r="BF130" i="9"/>
  <c r="BF132" i="9"/>
  <c r="BK153" i="9"/>
  <c r="J153" i="9" s="1"/>
  <c r="J102" i="9" s="1"/>
  <c r="BF129" i="3"/>
  <c r="BF137" i="3"/>
  <c r="BF140" i="3"/>
  <c r="BF144" i="3"/>
  <c r="BF147" i="3"/>
  <c r="BF173" i="3"/>
  <c r="BF174" i="3"/>
  <c r="J115" i="4"/>
  <c r="BF128" i="4"/>
  <c r="BF125" i="5"/>
  <c r="BF128" i="5"/>
  <c r="BF132" i="5"/>
  <c r="BF133" i="5"/>
  <c r="BF134" i="5"/>
  <c r="BF141" i="5"/>
  <c r="BF143" i="5"/>
  <c r="BF149" i="6"/>
  <c r="BF136" i="7"/>
  <c r="BF139" i="7"/>
  <c r="BF141" i="7"/>
  <c r="BF160" i="7"/>
  <c r="BF161" i="7"/>
  <c r="BF164" i="7"/>
  <c r="BF173" i="7"/>
  <c r="BF175" i="7"/>
  <c r="BF152" i="8"/>
  <c r="BF162" i="8"/>
  <c r="BF124" i="3"/>
  <c r="BF131" i="3"/>
  <c r="BF133" i="3"/>
  <c r="BF155" i="3"/>
  <c r="BF168" i="3"/>
  <c r="BF175" i="3"/>
  <c r="J89" i="4"/>
  <c r="E109" i="4"/>
  <c r="BF123" i="4"/>
  <c r="BF124" i="4"/>
  <c r="BF130" i="5"/>
  <c r="BF131" i="5"/>
  <c r="BF148" i="5"/>
  <c r="BF151" i="5"/>
  <c r="BK135" i="5"/>
  <c r="J135" i="5" s="1"/>
  <c r="J99" i="5" s="1"/>
  <c r="BF127" i="6"/>
  <c r="BF129" i="6"/>
  <c r="BF133" i="6"/>
  <c r="J118" i="7"/>
  <c r="BF144" i="7"/>
  <c r="BF155" i="7"/>
  <c r="BF159" i="7"/>
  <c r="BF171" i="7"/>
  <c r="BF176" i="7"/>
  <c r="BF180" i="7"/>
  <c r="BF184" i="7"/>
  <c r="E113" i="8"/>
  <c r="BF132" i="8"/>
  <c r="BF134" i="8"/>
  <c r="BF163" i="8"/>
  <c r="BF131" i="9"/>
  <c r="BF135" i="9"/>
  <c r="BF137" i="9"/>
  <c r="BF139" i="9"/>
  <c r="BF154" i="9"/>
  <c r="BF163" i="9"/>
  <c r="BF165" i="9"/>
  <c r="BF166" i="9"/>
  <c r="BF170" i="9"/>
  <c r="BF173" i="9"/>
  <c r="BF176" i="9"/>
  <c r="BF127" i="3"/>
  <c r="BF128" i="3"/>
  <c r="BF132" i="3"/>
  <c r="BF135" i="3"/>
  <c r="BF143" i="3"/>
  <c r="BF145" i="3"/>
  <c r="BF150" i="3"/>
  <c r="BF151" i="3"/>
  <c r="BF172" i="3"/>
  <c r="BK134" i="3"/>
  <c r="J134" i="3"/>
  <c r="J99" i="3"/>
  <c r="BF129" i="4"/>
  <c r="J89" i="5"/>
  <c r="BF126" i="5"/>
  <c r="BF129" i="5"/>
  <c r="BF150" i="6"/>
  <c r="BF151" i="6"/>
  <c r="BF155" i="6"/>
  <c r="BF127" i="7"/>
  <c r="BF129" i="7"/>
  <c r="BF131" i="7"/>
  <c r="BF132" i="7"/>
  <c r="BF133" i="7"/>
  <c r="BF142" i="7"/>
  <c r="BF178" i="7"/>
  <c r="BF183" i="7"/>
  <c r="BF136" i="8"/>
  <c r="BF137" i="8"/>
  <c r="BF138" i="8"/>
  <c r="BF143" i="8"/>
  <c r="BF146" i="8"/>
  <c r="BF148" i="8"/>
  <c r="BF150" i="8"/>
  <c r="BF158" i="8"/>
  <c r="BF166" i="8"/>
  <c r="BF148" i="9"/>
  <c r="E85" i="3"/>
  <c r="J117" i="3"/>
  <c r="BF126" i="3"/>
  <c r="BF154" i="3"/>
  <c r="BF157" i="3"/>
  <c r="BF160" i="3"/>
  <c r="BF161" i="3"/>
  <c r="BF163" i="3"/>
  <c r="BF167" i="3"/>
  <c r="BF169" i="3"/>
  <c r="BF176" i="3"/>
  <c r="BF122" i="4"/>
  <c r="BF126" i="4"/>
  <c r="J91" i="5"/>
  <c r="BF139" i="5"/>
  <c r="BF145" i="5"/>
  <c r="BF126" i="6"/>
  <c r="BF130" i="6"/>
  <c r="BF135" i="6"/>
  <c r="BF144" i="6"/>
  <c r="BF145" i="6"/>
  <c r="BF152" i="6"/>
  <c r="BF157" i="6"/>
  <c r="E114" i="7"/>
  <c r="BF128" i="7"/>
  <c r="BF130" i="7"/>
  <c r="BF135" i="7"/>
  <c r="BF167" i="7"/>
  <c r="BF131" i="8"/>
  <c r="BF135" i="8"/>
  <c r="BF161" i="8"/>
  <c r="BK145" i="8"/>
  <c r="J145" i="8" s="1"/>
  <c r="J99" i="8" s="1"/>
  <c r="BK167" i="8"/>
  <c r="J167" i="8"/>
  <c r="J103" i="8" s="1"/>
  <c r="J89" i="9"/>
  <c r="BF133" i="9"/>
  <c r="BF136" i="9"/>
  <c r="BF141" i="9"/>
  <c r="BF142" i="9"/>
  <c r="BF144" i="9"/>
  <c r="BF145" i="9"/>
  <c r="BF146" i="9"/>
  <c r="BF150" i="9"/>
  <c r="BF151" i="9"/>
  <c r="BF156" i="9"/>
  <c r="BF158" i="9"/>
  <c r="BF164" i="9"/>
  <c r="BF168" i="9"/>
  <c r="BF174" i="9"/>
  <c r="BF175" i="9"/>
  <c r="BF121" i="2"/>
  <c r="BF125" i="3"/>
  <c r="BF127" i="5"/>
  <c r="BF144" i="5"/>
  <c r="BF128" i="6"/>
  <c r="BF134" i="6"/>
  <c r="BF142" i="6"/>
  <c r="BF137" i="7"/>
  <c r="BF145" i="7"/>
  <c r="BF153" i="7"/>
  <c r="BF163" i="7"/>
  <c r="BF168" i="7"/>
  <c r="BF169" i="7"/>
  <c r="BF144" i="8"/>
  <c r="BF153" i="8"/>
  <c r="BF154" i="8"/>
  <c r="BF155" i="8"/>
  <c r="BF156" i="8"/>
  <c r="BF159" i="8"/>
  <c r="BK159" i="9"/>
  <c r="J159" i="9"/>
  <c r="J104" i="9"/>
  <c r="BK120" i="2"/>
  <c r="J120" i="2" s="1"/>
  <c r="J98" i="2" s="1"/>
  <c r="BF138" i="3"/>
  <c r="BF139" i="3"/>
  <c r="BF148" i="3"/>
  <c r="BF149" i="3"/>
  <c r="BF153" i="3"/>
  <c r="BF165" i="3"/>
  <c r="BF166" i="3"/>
  <c r="BF170" i="3"/>
  <c r="BF140" i="5"/>
  <c r="BK150" i="5"/>
  <c r="J150" i="5" s="1"/>
  <c r="J102" i="5" s="1"/>
  <c r="BF141" i="6"/>
  <c r="BF154" i="6"/>
  <c r="BF156" i="6"/>
  <c r="BF152" i="7"/>
  <c r="BF157" i="7"/>
  <c r="BF158" i="7"/>
  <c r="BF162" i="7"/>
  <c r="BF165" i="7"/>
  <c r="BF170" i="7"/>
  <c r="BF172" i="7"/>
  <c r="BF126" i="8"/>
  <c r="BF128" i="8"/>
  <c r="BF130" i="8"/>
  <c r="BF133" i="8"/>
  <c r="BF139" i="8"/>
  <c r="BF157" i="8"/>
  <c r="F35" i="5"/>
  <c r="BB98" i="1"/>
  <c r="F37" i="3"/>
  <c r="BD96" i="1"/>
  <c r="J33" i="4"/>
  <c r="AV97" i="1"/>
  <c r="F37" i="5"/>
  <c r="BD98" i="1"/>
  <c r="F33" i="3"/>
  <c r="AZ96" i="1"/>
  <c r="F33" i="4"/>
  <c r="AZ97" i="1"/>
  <c r="F35" i="4"/>
  <c r="BB97" i="1"/>
  <c r="F35" i="9"/>
  <c r="BB102" i="1"/>
  <c r="F36" i="7"/>
  <c r="BC100" i="1"/>
  <c r="F37" i="7"/>
  <c r="BD100" i="1"/>
  <c r="F36" i="8"/>
  <c r="BC101" i="1"/>
  <c r="J33" i="7"/>
  <c r="AV100" i="1"/>
  <c r="J33" i="3"/>
  <c r="AV96" i="1"/>
  <c r="F36" i="3"/>
  <c r="BC96" i="1"/>
  <c r="F33" i="5"/>
  <c r="AZ98" i="1"/>
  <c r="F36" i="5"/>
  <c r="BC98" i="1"/>
  <c r="F34" i="2"/>
  <c r="BA95" i="1"/>
  <c r="F33" i="6"/>
  <c r="AZ99" i="1"/>
  <c r="F36" i="6"/>
  <c r="BC99" i="1"/>
  <c r="F36" i="9"/>
  <c r="BC102" i="1"/>
  <c r="F36" i="4"/>
  <c r="BC97" i="1"/>
  <c r="J33" i="6"/>
  <c r="AV99" i="1"/>
  <c r="F35" i="6"/>
  <c r="BB99" i="1"/>
  <c r="J33" i="9"/>
  <c r="AV102" i="1"/>
  <c r="F35" i="3"/>
  <c r="BB96" i="1"/>
  <c r="F33" i="7"/>
  <c r="AZ100" i="1"/>
  <c r="J33" i="8"/>
  <c r="AV101" i="1"/>
  <c r="J33" i="2"/>
  <c r="AV95" i="1"/>
  <c r="F37" i="8"/>
  <c r="BD101" i="1"/>
  <c r="F37" i="6"/>
  <c r="BD99" i="1"/>
  <c r="F33" i="8"/>
  <c r="AZ101" i="1"/>
  <c r="F37" i="4"/>
  <c r="BD97" i="1"/>
  <c r="F37" i="9"/>
  <c r="BD102" i="1"/>
  <c r="J33" i="5"/>
  <c r="AV98" i="1"/>
  <c r="F35" i="8"/>
  <c r="BB101" i="1"/>
  <c r="F33" i="9"/>
  <c r="AZ102" i="1"/>
  <c r="F35" i="7"/>
  <c r="BB100" i="1"/>
  <c r="T124" i="8" l="1"/>
  <c r="T123" i="8"/>
  <c r="P123" i="5"/>
  <c r="P122" i="5"/>
  <c r="AU98" i="1" s="1"/>
  <c r="R122" i="3"/>
  <c r="R121" i="3"/>
  <c r="P124" i="6"/>
  <c r="P123" i="6" s="1"/>
  <c r="AU99" i="1" s="1"/>
  <c r="T123" i="5"/>
  <c r="T122" i="5"/>
  <c r="R125" i="7"/>
  <c r="R124" i="7"/>
  <c r="P122" i="3"/>
  <c r="P121" i="3"/>
  <c r="AU96" i="1" s="1"/>
  <c r="T161" i="9"/>
  <c r="P127" i="9"/>
  <c r="AU102" i="1"/>
  <c r="P125" i="7"/>
  <c r="P124" i="7"/>
  <c r="AU100" i="1"/>
  <c r="R161" i="9"/>
  <c r="R124" i="8"/>
  <c r="R123" i="8"/>
  <c r="T123" i="6"/>
  <c r="R123" i="6"/>
  <c r="T128" i="9"/>
  <c r="T127" i="9"/>
  <c r="R128" i="9"/>
  <c r="R127" i="9"/>
  <c r="P124" i="8"/>
  <c r="P123" i="8"/>
  <c r="AU101" i="1"/>
  <c r="T120" i="4"/>
  <c r="T119" i="4" s="1"/>
  <c r="BK161" i="9"/>
  <c r="J161" i="9"/>
  <c r="J105" i="9"/>
  <c r="J125" i="6"/>
  <c r="J98" i="6"/>
  <c r="J147" i="6"/>
  <c r="J103" i="6"/>
  <c r="BK128" i="9"/>
  <c r="J128" i="9"/>
  <c r="J97" i="9"/>
  <c r="BK123" i="5"/>
  <c r="J123" i="5" s="1"/>
  <c r="J97" i="5" s="1"/>
  <c r="J124" i="6"/>
  <c r="J97" i="6"/>
  <c r="J162" i="9"/>
  <c r="J106" i="9"/>
  <c r="BK119" i="2"/>
  <c r="BK118" i="2"/>
  <c r="J118" i="2" s="1"/>
  <c r="J96" i="2" s="1"/>
  <c r="BK122" i="3"/>
  <c r="J122" i="3"/>
  <c r="J97" i="3" s="1"/>
  <c r="BK120" i="4"/>
  <c r="J120" i="4"/>
  <c r="J97" i="4"/>
  <c r="BK125" i="7"/>
  <c r="BK124" i="7"/>
  <c r="J124" i="7"/>
  <c r="J96" i="7"/>
  <c r="BK181" i="7"/>
  <c r="J181" i="7"/>
  <c r="J103" i="7"/>
  <c r="BK124" i="8"/>
  <c r="BK123" i="8" s="1"/>
  <c r="J123" i="8" s="1"/>
  <c r="J96" i="8" s="1"/>
  <c r="F34" i="7"/>
  <c r="BA100" i="1" s="1"/>
  <c r="BC94" i="1"/>
  <c r="AY94" i="1"/>
  <c r="J34" i="4"/>
  <c r="AW97" i="1" s="1"/>
  <c r="AT97" i="1" s="1"/>
  <c r="J34" i="3"/>
  <c r="AW96" i="1"/>
  <c r="AT96" i="1" s="1"/>
  <c r="J30" i="6"/>
  <c r="AG99" i="1"/>
  <c r="F34" i="5"/>
  <c r="BA98" i="1" s="1"/>
  <c r="F34" i="6"/>
  <c r="BA99" i="1"/>
  <c r="AZ94" i="1"/>
  <c r="AV94" i="1" s="1"/>
  <c r="AK29" i="1" s="1"/>
  <c r="J34" i="7"/>
  <c r="AW100" i="1"/>
  <c r="AT100" i="1" s="1"/>
  <c r="J34" i="8"/>
  <c r="AW101" i="1"/>
  <c r="AT101" i="1"/>
  <c r="J34" i="2"/>
  <c r="AW95" i="1"/>
  <c r="AT95" i="1"/>
  <c r="J34" i="6"/>
  <c r="AW99" i="1" s="1"/>
  <c r="AT99" i="1" s="1"/>
  <c r="BD94" i="1"/>
  <c r="W33" i="1"/>
  <c r="J34" i="9"/>
  <c r="AW102" i="1"/>
  <c r="AT102" i="1"/>
  <c r="F34" i="8"/>
  <c r="BA101" i="1" s="1"/>
  <c r="F34" i="4"/>
  <c r="BA97" i="1"/>
  <c r="F34" i="9"/>
  <c r="BA102" i="1" s="1"/>
  <c r="J34" i="5"/>
  <c r="AW98" i="1"/>
  <c r="AT98" i="1"/>
  <c r="BB94" i="1"/>
  <c r="W31" i="1"/>
  <c r="F34" i="3"/>
  <c r="BA96" i="1"/>
  <c r="J39" i="6" l="1"/>
  <c r="J125" i="7"/>
  <c r="J97" i="7"/>
  <c r="J124" i="8"/>
  <c r="J97" i="8" s="1"/>
  <c r="BK127" i="9"/>
  <c r="J127" i="9"/>
  <c r="J30" i="9" s="1"/>
  <c r="AG102" i="1" s="1"/>
  <c r="AN102" i="1" s="1"/>
  <c r="BK122" i="5"/>
  <c r="J122" i="5" s="1"/>
  <c r="J96" i="5" s="1"/>
  <c r="J119" i="2"/>
  <c r="J97" i="2"/>
  <c r="BK121" i="3"/>
  <c r="J121" i="3"/>
  <c r="J96" i="3"/>
  <c r="BK119" i="4"/>
  <c r="J119" i="4" s="1"/>
  <c r="J30" i="4" s="1"/>
  <c r="AG97" i="1" s="1"/>
  <c r="AN97" i="1" s="1"/>
  <c r="AN99" i="1"/>
  <c r="AU94" i="1"/>
  <c r="J30" i="8"/>
  <c r="AG101" i="1" s="1"/>
  <c r="AN101" i="1" s="1"/>
  <c r="W29" i="1"/>
  <c r="J30" i="2"/>
  <c r="AG95" i="1" s="1"/>
  <c r="AN95" i="1" s="1"/>
  <c r="J30" i="7"/>
  <c r="AG100" i="1"/>
  <c r="AN100" i="1" s="1"/>
  <c r="BA94" i="1"/>
  <c r="AW94" i="1"/>
  <c r="AK30" i="1"/>
  <c r="W32" i="1"/>
  <c r="AX94" i="1"/>
  <c r="J96" i="4" l="1"/>
  <c r="J39" i="8"/>
  <c r="J39" i="4"/>
  <c r="J39" i="9"/>
  <c r="J96" i="9"/>
  <c r="J39" i="7"/>
  <c r="J39" i="2"/>
  <c r="W30" i="1"/>
  <c r="J30" i="5"/>
  <c r="AG98" i="1"/>
  <c r="AN98" i="1"/>
  <c r="J30" i="3"/>
  <c r="AG96" i="1" s="1"/>
  <c r="AN96" i="1" s="1"/>
  <c r="AT94" i="1"/>
  <c r="J39" i="3" l="1"/>
  <c r="J39" i="5"/>
  <c r="AG94" i="1"/>
  <c r="AK26" i="1"/>
  <c r="AK35" i="1" s="1"/>
  <c r="AN94" i="1" l="1"/>
</calcChain>
</file>

<file path=xl/sharedStrings.xml><?xml version="1.0" encoding="utf-8"?>
<sst xmlns="http://schemas.openxmlformats.org/spreadsheetml/2006/main" count="4760" uniqueCount="804">
  <si>
    <t>Export Komplet</t>
  </si>
  <si>
    <t/>
  </si>
  <si>
    <t>2.0</t>
  </si>
  <si>
    <t>ZAMOK</t>
  </si>
  <si>
    <t>False</t>
  </si>
  <si>
    <t>{9113fed6-2725-45fb-9213-d761100ac4ca}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</si>
  <si>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</si>
  <si>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</si>
  <si>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</si>
  <si>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</si>
  <si>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</si>
  <si>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</si>
  <si>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2124_Janov_vrZMENY</t>
  </si>
  <si>
    <t>0</t>
  </si>
  <si>
    <t>Stavba:</t>
  </si>
  <si>
    <t>Verejný vodovod v obci Janov vr. Zmeny</t>
  </si>
  <si>
    <t>JKSO:</t>
  </si>
  <si>
    <t>KS:</t>
  </si>
  <si>
    <t>Miesto:</t>
  </si>
  <si>
    <t>Obec Janov</t>
  </si>
  <si>
    <t>Dátum:</t>
  </si>
  <si>
    <t>21. 9. 2020</t>
  </si>
  <si>
    <t>Objednávateľ:</t>
  </si>
  <si>
    <t>IČO:</t>
  </si>
  <si>
    <t>00690627</t>
  </si>
  <si>
    <t>IČ DPH:</t>
  </si>
  <si>
    <t>Zhotoviteľ:</t>
  </si>
  <si>
    <t>31437842</t>
  </si>
  <si>
    <t>EKOFORM spol. s r.o. Levice</t>
  </si>
  <si>
    <t>SK2020402263</t>
  </si>
  <si>
    <t>Projektant:</t>
  </si>
  <si>
    <t xml:space="preserve"> </t>
  </si>
  <si>
    <t>True</t>
  </si>
  <si>
    <t>Spracovateľ:</t>
  </si>
  <si>
    <t>Ing. Mihálková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</si>
  <si>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</si>
  <si>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</si>
  <si>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</si>
  <si>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</si>
  <si>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</si>
  <si>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</si>
  <si>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</si>
  <si>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</si>
  <si>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</si>
  <si>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</si>
  <si>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</si>
  <si>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</si>
  <si>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</si>
  <si>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</si>
  <si>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</si>
  <si>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</si>
  <si>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</si>
  <si>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</si>
  <si>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</si>
  <si>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</si>
  <si>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</si>
  <si>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</si>
  <si>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</si>
  <si>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</si>
  <si>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</si>
  <si>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</si>
  <si>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</si>
  <si>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</si>
  <si>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</si>
  <si>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</si>
  <si>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</si>
  <si>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</si>
  <si>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</si>
  <si>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</si>
  <si>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</si>
  <si>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</si>
  <si>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</si>
  <si>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</si>
  <si>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</si>
  <si>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</si>
  <si>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</si>
  <si>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###NOIMPORT###</t>
  </si>
  <si>
    <t>IMPORT</t>
  </si>
  <si>
    <t>{00000000-0000-0000-0000-000000000000}</t>
  </si>
  <si>
    <t>/</t>
  </si>
  <si>
    <t>PS01</t>
  </si>
  <si>
    <t>PS01 Úprava vody a chlórovanie</t>
  </si>
  <si>
    <t>STA</t>
  </si>
  <si>
    <t>1</t>
  </si>
  <si>
    <t>{969c2adf-4654-4fd5-8acf-bd2d5dd06602}</t>
  </si>
  <si>
    <t>ARMATURY_Zmena</t>
  </si>
  <si>
    <t>časť3_Armatúry</t>
  </si>
  <si>
    <t>{9e37107b-12c0-46c5-96be-c9462e3df987}</t>
  </si>
  <si>
    <t>VDJ_Zmena</t>
  </si>
  <si>
    <t>VDJ</t>
  </si>
  <si>
    <t>{640a2851-e7cc-48fb-a337-244faac02d3b}</t>
  </si>
  <si>
    <t>MK_Zmena</t>
  </si>
  <si>
    <t>časť1 MK</t>
  </si>
  <si>
    <t>{6da71e41-e483-4fb3-8b32-0c556bc0bb53}</t>
  </si>
  <si>
    <t>SO05</t>
  </si>
  <si>
    <t>SO05 Oplotenie VDJ a zdroja vody</t>
  </si>
  <si>
    <t>{b676dee5-bd09-4c32-8cde-7bec3ed45bc3}</t>
  </si>
  <si>
    <t>SO06</t>
  </si>
  <si>
    <t>SO06 Havarijný preliv z vodojemu</t>
  </si>
  <si>
    <t>{cba86668-1331-4540-97af-117c07b1b593}</t>
  </si>
  <si>
    <t>2-Pripojky</t>
  </si>
  <si>
    <t xml:space="preserve">SO 08 Rozvádzacie potrubie, časť 2 - Pripojky </t>
  </si>
  <si>
    <t>{d490c3d0-9d93-4359-a81a-020aa4225148}</t>
  </si>
  <si>
    <t>Zhlavie</t>
  </si>
  <si>
    <t>2. Zhlavie studne a ČS</t>
  </si>
  <si>
    <t>{0f19502d-b3c7-4419-ba19-1f95691f3ca3}</t>
  </si>
  <si>
    <t>KRYCÍ LIST ROZPOČTU</t>
  </si>
  <si>
    <t>Objekt:</t>
  </si>
  <si>
    <t>PS01 - PS01 Úprava vody a chlórovanie</t>
  </si>
  <si>
    <t>REKAPITULÁCIA ROZPOČTU</t>
  </si>
  <si>
    <t>Kód dielu - Popis</t>
  </si>
  <si>
    <t>Cena celkom [EUR]</t>
  </si>
  <si>
    <t>Náklady z rozpočtu</t>
  </si>
  <si>
    <t>-1</t>
  </si>
  <si>
    <t>M - Práce a dodávky M</t>
  </si>
  <si>
    <t xml:space="preserve">    35-M - Montáž čerpadiel,kompr.a vodoh.zar.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</si>
  <si>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</si>
  <si>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</si>
  <si>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</si>
  <si>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</si>
  <si>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</si>
  <si>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</si>
  <si>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</si>
  <si>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</si>
  <si>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</si>
  <si>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</si>
  <si>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</si>
  <si>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</si>
  <si>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M</t>
  </si>
  <si>
    <t>Práce a dodávky M</t>
  </si>
  <si>
    <t>3</t>
  </si>
  <si>
    <t>ROZPOCET</t>
  </si>
  <si>
    <t>35-M</t>
  </si>
  <si>
    <t>Montáž čerpadiel,kompr.a vodoh.zar.</t>
  </si>
  <si>
    <t>4360024931</t>
  </si>
  <si>
    <t>Úprava vody a chlórovanie(dodávka  a montáž)</t>
  </si>
  <si>
    <t>Kpl</t>
  </si>
  <si>
    <t>256</t>
  </si>
  <si>
    <t>2</t>
  </si>
  <si>
    <t>64</t>
  </si>
  <si>
    <t>1084398328</t>
  </si>
  <si>
    <t>ARMATURY_Zmena - časť3_Armatúry</t>
  </si>
  <si>
    <t xml:space="preserve">HSV - Práce a dodávky HSV   </t>
  </si>
  <si>
    <t xml:space="preserve">    1 - Zemné práce   </t>
  </si>
  <si>
    <t xml:space="preserve">    2 - Zakladanie   </t>
  </si>
  <si>
    <t xml:space="preserve">    4 - Vodorovné konštrukcie   </t>
  </si>
  <si>
    <t xml:space="preserve">    8 - Rúrové vedenie   </t>
  </si>
  <si>
    <t>HSV</t>
  </si>
  <si>
    <t xml:space="preserve">Práce a dodávky HSV   </t>
  </si>
  <si>
    <t xml:space="preserve">Zemné práce   </t>
  </si>
  <si>
    <t>K</t>
  </si>
  <si>
    <t>132201101</t>
  </si>
  <si>
    <t>Výkop ryhy do šírky 600 mm v horn.3 do 100 m3</t>
  </si>
  <si>
    <t>m3</t>
  </si>
  <si>
    <t>4</t>
  </si>
  <si>
    <t>132201109</t>
  </si>
  <si>
    <t>Príplatok k cene za lepivosť pri hĺbení rýh šírky do 600 mm zapažených i nezapažených s urovnaním dna v hornine 3</t>
  </si>
  <si>
    <t>133201201</t>
  </si>
  <si>
    <t>Výkop šachty nezapaženej, hornina 3 do 100 m3</t>
  </si>
  <si>
    <t>6</t>
  </si>
  <si>
    <t>133201209</t>
  </si>
  <si>
    <t>Príplatok k cenám za lepivosť horniny tr.3</t>
  </si>
  <si>
    <t>8</t>
  </si>
  <si>
    <t>5</t>
  </si>
  <si>
    <t>151101101</t>
  </si>
  <si>
    <t>Paženie a rozopretie stien rýh pre podzemné vedenie, príložné do 2 m</t>
  </si>
  <si>
    <t>m2</t>
  </si>
  <si>
    <t>10</t>
  </si>
  <si>
    <t>151101111</t>
  </si>
  <si>
    <t>Odstránenie paženia rýh pre podzemné vedenie, príložné hĺbky do 2 m</t>
  </si>
  <si>
    <t>12</t>
  </si>
  <si>
    <t>7</t>
  </si>
  <si>
    <t>162301111</t>
  </si>
  <si>
    <t>Vodorovné premiestnenie výkopku po nespevnenej ceste z horniny tr.1-4, do 100 m3 na vzdialenosť nad 50 do 500 m</t>
  </si>
  <si>
    <t>14</t>
  </si>
  <si>
    <t>166101101</t>
  </si>
  <si>
    <t>Prehodenie neuľahnutého výkopku z horniny 1 až 4</t>
  </si>
  <si>
    <t>16</t>
  </si>
  <si>
    <t>9</t>
  </si>
  <si>
    <t>167101101</t>
  </si>
  <si>
    <t>Nakladanie neuľahnutého výkopku z hornín tr.1-4 do 100 m3</t>
  </si>
  <si>
    <t>18</t>
  </si>
  <si>
    <t>171101101</t>
  </si>
  <si>
    <t>Uloženie sypaniny do násypu súdržnej horniny s mierou zhutnenia podľa Proctor-Standard na 95 %</t>
  </si>
  <si>
    <t xml:space="preserve">Zakladanie   </t>
  </si>
  <si>
    <t>11</t>
  </si>
  <si>
    <t>212752125</t>
  </si>
  <si>
    <t>Trativody z flexodrenážnych rúr DN 100</t>
  </si>
  <si>
    <t>m</t>
  </si>
  <si>
    <t>22</t>
  </si>
  <si>
    <t xml:space="preserve">Vodorovné konštrukcie   </t>
  </si>
  <si>
    <t>451541111</t>
  </si>
  <si>
    <t>Lôžko pod potrubie, stoky a drobné objekty, v otvorenom výkope zo štrkodrvy 0-63 mm</t>
  </si>
  <si>
    <t>24</t>
  </si>
  <si>
    <t>13</t>
  </si>
  <si>
    <t>451572111</t>
  </si>
  <si>
    <t>Lôžko pod potrubie, stoky a drobné objekty, v otvorenom výkope z kameniva drobného ťaženého 0-4 mm</t>
  </si>
  <si>
    <t>26</t>
  </si>
  <si>
    <t>452111131</t>
  </si>
  <si>
    <t>Osadenie bet.dielca, podvalu pod potrubie v otvorenom výkope, prierez. plochy 50000-75000 mm2</t>
  </si>
  <si>
    <t>ks</t>
  </si>
  <si>
    <t>28</t>
  </si>
  <si>
    <t>15</t>
  </si>
  <si>
    <t>452112221</t>
  </si>
  <si>
    <t>Osadenie rámu pod poklopy a mreže, výšky nad 100 do 200 mm</t>
  </si>
  <si>
    <t>30</t>
  </si>
  <si>
    <t>552410002800</t>
  </si>
  <si>
    <t>Rám kanálový liatinový 610x610 mm</t>
  </si>
  <si>
    <t>32</t>
  </si>
  <si>
    <t>17</t>
  </si>
  <si>
    <t>552410003500</t>
  </si>
  <si>
    <t>Mreža liatinová D 400 štvorcová 500x500 mm na teleskopickú rúru DN 425</t>
  </si>
  <si>
    <t>34</t>
  </si>
  <si>
    <t>452311131</t>
  </si>
  <si>
    <t>Dosky, bloky, sedlá z betónu v otvorenom výkope tr. C 12/15</t>
  </si>
  <si>
    <t>36</t>
  </si>
  <si>
    <t>19</t>
  </si>
  <si>
    <t>452351101</t>
  </si>
  <si>
    <t>Debnenie v otvorenom výkope dosiek, sedlových lôžok a blokov pod potrubie,stoky a drobné objekty</t>
  </si>
  <si>
    <t>38</t>
  </si>
  <si>
    <t>452386111</t>
  </si>
  <si>
    <t>Vyrovnávací prstenec z prostého betónu tr. C 8/10 pod poklopy a mreže, výška do 100 mm</t>
  </si>
  <si>
    <t>40</t>
  </si>
  <si>
    <t xml:space="preserve">Rúrové vedenie   </t>
  </si>
  <si>
    <t>21</t>
  </si>
  <si>
    <t>871271012</t>
  </si>
  <si>
    <t>Montáž vodovodného potrubia z dvojvsrtvového PE 100 SDR11/PN16 zváraných natupo D 110x10,0 mm</t>
  </si>
  <si>
    <t>42</t>
  </si>
  <si>
    <t>286130034000</t>
  </si>
  <si>
    <t>Rúra HDPE na vodu PE100 PN16 SDR11 110x10,0x12 m,</t>
  </si>
  <si>
    <t>44</t>
  </si>
  <si>
    <t>23</t>
  </si>
  <si>
    <t>286530020700</t>
  </si>
  <si>
    <t>Koleno 90° na tupo PE 100, na vodu, plyn a kanalizáciu, SDR 11 L D 110 mm</t>
  </si>
  <si>
    <t>46</t>
  </si>
  <si>
    <t>877271068</t>
  </si>
  <si>
    <t>Montáž elektrotvarovky pre vodovodné potrubia z PE 100 D 110 mm</t>
  </si>
  <si>
    <t>48</t>
  </si>
  <si>
    <t>25</t>
  </si>
  <si>
    <t>286530227700</t>
  </si>
  <si>
    <t>Elektrospojka PE 100, na vodu, plyn a kanalizáciu, SDR 11, D 110 mm</t>
  </si>
  <si>
    <t>50</t>
  </si>
  <si>
    <t>891181295</t>
  </si>
  <si>
    <t>Montáž vodovodných armatúr na potrubie posúvačov - príplatok k cene za montáž v objektoch DN od 40 do 1200</t>
  </si>
  <si>
    <t>52</t>
  </si>
  <si>
    <t>27</t>
  </si>
  <si>
    <t>891184195</t>
  </si>
  <si>
    <t>Montáž vodovodných armatúr na potrubie kompenzátorov - príplatok k cene za montáž v objektoch DN od 40 do 1200</t>
  </si>
  <si>
    <t>54</t>
  </si>
  <si>
    <t>891261221</t>
  </si>
  <si>
    <t>Montáž vodovodnej armatúry na potrubí, posúvač v šachte s ručným kolieskom DN 100</t>
  </si>
  <si>
    <t>56</t>
  </si>
  <si>
    <t>29</t>
  </si>
  <si>
    <t>422210000500</t>
  </si>
  <si>
    <t>Posúvač uzatvárací DN 100, liatinový, typ S 13-111-606 P 3, PN 6</t>
  </si>
  <si>
    <t>58</t>
  </si>
  <si>
    <t>891264121</t>
  </si>
  <si>
    <t>Montáž vodovodného kompenzátora upchávkového a gumového alebo montážnej vložky DN 100</t>
  </si>
  <si>
    <t>60</t>
  </si>
  <si>
    <t>31</t>
  </si>
  <si>
    <t>551810000500</t>
  </si>
  <si>
    <t>Kompenzátor upchávkový prírubový DN 100, M 10-010-616 P2, PN 16, pre neagresívne prevádzkové tekutiny, vodu, paru a oleje</t>
  </si>
  <si>
    <t>62</t>
  </si>
  <si>
    <t>891266331</t>
  </si>
  <si>
    <t>Montáž vodovodnej armatúry na potrubí, vtokový kôš v objekte DN 100</t>
  </si>
  <si>
    <t>33</t>
  </si>
  <si>
    <t>552520086600</t>
  </si>
  <si>
    <t>Vtokový kôš DN 100, na vodu, HAWLE</t>
  </si>
  <si>
    <t>66</t>
  </si>
  <si>
    <t>891269111</t>
  </si>
  <si>
    <t>Montáž navrtávacieho pásu s ventilom Jt 1 MPa na potr. z rúr liat., oceľ., plast., DN 100</t>
  </si>
  <si>
    <t>68</t>
  </si>
  <si>
    <t>35</t>
  </si>
  <si>
    <t>551180001400</t>
  </si>
  <si>
    <t>Navrtávaci pás Hacom uzáverový DN 100 - 1" na vodu, z tvárnej liatiny</t>
  </si>
  <si>
    <t>70</t>
  </si>
  <si>
    <t>891315111</t>
  </si>
  <si>
    <t>Montáž vodovodnej armatúry na potrubí, koncová klapka (žabia) hrdlová DN 150</t>
  </si>
  <si>
    <t>72</t>
  </si>
  <si>
    <t>37</t>
  </si>
  <si>
    <t>422810001600</t>
  </si>
  <si>
    <t>Klapkový uzáver - žabia klapka DN 150 na vodu, z liatiny, HAWLE</t>
  </si>
  <si>
    <t>74</t>
  </si>
  <si>
    <t>891375111</t>
  </si>
  <si>
    <t>Montáž vodovodnej armatúry na potrubí, koncová klapka (žabia) hrdlová DN 300</t>
  </si>
  <si>
    <t>76</t>
  </si>
  <si>
    <t>39</t>
  </si>
  <si>
    <t>422810001800</t>
  </si>
  <si>
    <t>Klapkový uzáver - žabia klapka DN 300 na vodu, z liatiny, HAWLE</t>
  </si>
  <si>
    <t>78</t>
  </si>
  <si>
    <t>892262121</t>
  </si>
  <si>
    <t>Tlaková skúška vodou potrubí DN 100-200 mm s kompletnou sadou tesniaceho vaku</t>
  </si>
  <si>
    <t>úsek</t>
  </si>
  <si>
    <t>80</t>
  </si>
  <si>
    <t>41</t>
  </si>
  <si>
    <t>892271111</t>
  </si>
  <si>
    <t>Ostatné práce na rúrovom vedení, tlakové skúšky vodovodného potrubia DN 100 alebo 125</t>
  </si>
  <si>
    <t>82</t>
  </si>
  <si>
    <t>892273111</t>
  </si>
  <si>
    <t>Preplach a dezinfekcia vodovodného potrubia DN od 80 do 125</t>
  </si>
  <si>
    <t>84</t>
  </si>
  <si>
    <t>43</t>
  </si>
  <si>
    <t>892372111</t>
  </si>
  <si>
    <t>Zabezpečenie koncov vodovodného potrubia pri tlakových skúškach DN do 300 mm</t>
  </si>
  <si>
    <t>86</t>
  </si>
  <si>
    <t>893810133</t>
  </si>
  <si>
    <t>Osadenie vodomernej šachty kruhovej z PP samonosnej D do 1,2 m, svetlej hĺbky do 1,8 m</t>
  </si>
  <si>
    <t>88</t>
  </si>
  <si>
    <t>45</t>
  </si>
  <si>
    <t>450010</t>
  </si>
  <si>
    <t>Vodomerná plastová šachta SVO 1500 výška 1820mm s oválnym dnom</t>
  </si>
  <si>
    <t>90</t>
  </si>
  <si>
    <t>899101111</t>
  </si>
  <si>
    <t>Osadenie poklopu liatinového a oceľového vrátane rámu hmotn. do 50 kg</t>
  </si>
  <si>
    <t>92</t>
  </si>
  <si>
    <t>47</t>
  </si>
  <si>
    <t>899201111</t>
  </si>
  <si>
    <t>Osadenie liatinovej mreže vrátane rámu a koša na bahno hmotnosti jednotlivo do 50 kg</t>
  </si>
  <si>
    <t>94</t>
  </si>
  <si>
    <t>899713111</t>
  </si>
  <si>
    <t>Orientačná tabuľka na vodovodných a kanalizačných radoch na stĺpiku oceľovom alebo betónovom</t>
  </si>
  <si>
    <t>96</t>
  </si>
  <si>
    <t>49</t>
  </si>
  <si>
    <t>899721121</t>
  </si>
  <si>
    <t>Signalizačný vodič na potrubí PVC DN do 150 mm</t>
  </si>
  <si>
    <t>98</t>
  </si>
  <si>
    <t>899721131</t>
  </si>
  <si>
    <t>Označenie vodovodného potrubia bielou výstražnou fóliou</t>
  </si>
  <si>
    <t>100</t>
  </si>
  <si>
    <t>VDJ_Zmena - VDJ</t>
  </si>
  <si>
    <t>121101111</t>
  </si>
  <si>
    <t>Odstránenie ornice s vodor. premiestn. na hromady, so zložením na vzdialenosť do 100 m a do 100m3</t>
  </si>
  <si>
    <t>122201101</t>
  </si>
  <si>
    <t>Odkopávka a prekopávka nezapažená v hornine 3, do 100 m3</t>
  </si>
  <si>
    <t>131201102</t>
  </si>
  <si>
    <t>Výkop nezapaženej jamy v hornine 3, nad 100 do 1000 m3</t>
  </si>
  <si>
    <t>131201109</t>
  </si>
  <si>
    <t>Hĺbenie nezapažených jám a zárezov. Príplatok za lepivosť horniny 3</t>
  </si>
  <si>
    <t>162301131</t>
  </si>
  <si>
    <t>Vodorovné premiestnenie výkopku po nespevnenej ceste z horniny tr.1-4, nad 100 do 1000 m3 na vzdialenosť nad 50 do 500 m</t>
  </si>
  <si>
    <t>894811011</t>
  </si>
  <si>
    <t>Osadenie plastovej nádrže samonosnej objem 75000 l</t>
  </si>
  <si>
    <t>286610049000</t>
  </si>
  <si>
    <t>Nádrže plastové valcové D 3300x11000 mm, objem 75000 l</t>
  </si>
  <si>
    <t>MK_Zmena - časť1 MK</t>
  </si>
  <si>
    <t xml:space="preserve">    99 - Presun hmôt HSV   </t>
  </si>
  <si>
    <t>Mreža liatinová D 400 štvorcová 500x500 mm na teleskopickú rúru DN 425, WAVIN</t>
  </si>
  <si>
    <t>Osadenie plastovej nádrže samonosnej</t>
  </si>
  <si>
    <t>Nádrže plastové valcové D 2400x7000 mm</t>
  </si>
  <si>
    <t>99</t>
  </si>
  <si>
    <t xml:space="preserve">Presun hmôt HSV   </t>
  </si>
  <si>
    <t>998276101</t>
  </si>
  <si>
    <t>Presun hmôt pre rúrové vedenie hĺbené z rúr z plast., hmôt alebo sklolamin. v otvorenom výkope</t>
  </si>
  <si>
    <t>t</t>
  </si>
  <si>
    <t>SO05 - SO05 Oplotenie VDJ a zdroja vody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</si>
  <si>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</si>
  <si>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</si>
  <si>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</si>
  <si>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</si>
  <si>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8 - Rúrové vedenie</t>
  </si>
  <si>
    <t>PSV - Práce a dodávky PSV</t>
  </si>
  <si>
    <t xml:space="preserve">    767 - Konštrukcie doplnkové kovové</t>
  </si>
  <si>
    <t>Práce a dodávky HSV</t>
  </si>
  <si>
    <t>Zemné práce</t>
  </si>
  <si>
    <t>131201101</t>
  </si>
  <si>
    <t>Výkop nezapaženej jamy v hornine 3, do 100 m3</t>
  </si>
  <si>
    <t>-2089623957</t>
  </si>
  <si>
    <t>583597686</t>
  </si>
  <si>
    <t>132201209</t>
  </si>
  <si>
    <t>Príplatok k cenám za lepivosť pri hĺbení rýh š. nad 600 do 2 000 mm zapaž. i nezapažených, s urovnaním dna v hornine 3</t>
  </si>
  <si>
    <t>1938333506</t>
  </si>
  <si>
    <t>162401102</t>
  </si>
  <si>
    <t>Vodorovné premiestnenie výkopku  po spevnenej ceste z  horniny tr.1-4, do 100 m3 na vzdialenosť do 2000 m</t>
  </si>
  <si>
    <t>1418641232</t>
  </si>
  <si>
    <t>1600084671</t>
  </si>
  <si>
    <t>171201101</t>
  </si>
  <si>
    <t>Uloženie sypaniny do násypov s rozprestretím sypaniny vo vrstvách a s hrubým urovnaním nezhutnených</t>
  </si>
  <si>
    <t>980743666</t>
  </si>
  <si>
    <t>Zakladanie</t>
  </si>
  <si>
    <t>272313311</t>
  </si>
  <si>
    <t>Betón základových klenieb, dosiek, pásov, pätiek, blokov, a základových múrov, prostý tr.B10(zn.I)</t>
  </si>
  <si>
    <t>M3</t>
  </si>
  <si>
    <t>-478268141</t>
  </si>
  <si>
    <t>272351215</t>
  </si>
  <si>
    <t>Debnenie stien základ. klenieb, dosiek, pásov, pätiek a blokov, zhotovenie-dielce</t>
  </si>
  <si>
    <t>M2</t>
  </si>
  <si>
    <t>-10738280</t>
  </si>
  <si>
    <t>272351216</t>
  </si>
  <si>
    <t>Debnenie stien základ. klenieb, dosiek, pásov, pätiek a blokov, odstránenie-dielce</t>
  </si>
  <si>
    <t>44800775</t>
  </si>
  <si>
    <t>Zvislé a kompletné konštrukcie</t>
  </si>
  <si>
    <t>338121127</t>
  </si>
  <si>
    <t>Osadenie stĺpika železobetónového so zabetónovaním pätky o objeme do 0.30 m3</t>
  </si>
  <si>
    <t>-17080136</t>
  </si>
  <si>
    <t>592311300</t>
  </si>
  <si>
    <t>Stĺpik plotový železobetónový KZV 6-250 15x15x250</t>
  </si>
  <si>
    <t>kus</t>
  </si>
  <si>
    <t>-1936275507</t>
  </si>
  <si>
    <t>5923122000</t>
  </si>
  <si>
    <t>Vzpera plotová železobetónová KZV 7-250 16x16x250</t>
  </si>
  <si>
    <t>-2040753050</t>
  </si>
  <si>
    <t>338171121</t>
  </si>
  <si>
    <t>Osadenie stľpika oceľového plotového do výšky 2.60m zaliatim cem.mal.</t>
  </si>
  <si>
    <t>1954020570</t>
  </si>
  <si>
    <t>5534644300</t>
  </si>
  <si>
    <t>Stĺpik z oceľovej rúrky SL 5 H 215 cm</t>
  </si>
  <si>
    <t>2092710188</t>
  </si>
  <si>
    <t>5534646200</t>
  </si>
  <si>
    <t>Stĺpik z oceľovej rúrky rohový SL 6 so vzperou 1 H 215</t>
  </si>
  <si>
    <t>-1096245994</t>
  </si>
  <si>
    <t>Rúrové vedenie</t>
  </si>
  <si>
    <t>1966076436</t>
  </si>
  <si>
    <t>4044530910</t>
  </si>
  <si>
    <t>Značka  výstražná Fe na oplotenie</t>
  </si>
  <si>
    <t>1432387195</t>
  </si>
  <si>
    <t>PSV</t>
  </si>
  <si>
    <t>Práce a dodávky PSV</t>
  </si>
  <si>
    <t>767</t>
  </si>
  <si>
    <t>Konštrukcie doplnkové kovové</t>
  </si>
  <si>
    <t>767911130</t>
  </si>
  <si>
    <t>Montáž oplotenia strojového pletiva, s výškou do 1,6 do 2,0 m</t>
  </si>
  <si>
    <t>-1662965363</t>
  </si>
  <si>
    <t>3133002180</t>
  </si>
  <si>
    <t>4-hranné pletivo poplastované          50/2,5/1,80 25m</t>
  </si>
  <si>
    <t>-846714541</t>
  </si>
  <si>
    <t>3133002600</t>
  </si>
  <si>
    <t>Napínací drôt PVC (priemer drôtu 3,5 mm)</t>
  </si>
  <si>
    <t>249093517</t>
  </si>
  <si>
    <t>3133002620</t>
  </si>
  <si>
    <t>Viazací drôt PVC (priemer drôtu 2,0 mm) 1 ks=30 m</t>
  </si>
  <si>
    <t>-1659341965</t>
  </si>
  <si>
    <t>3133002630</t>
  </si>
  <si>
    <t>Napinák PVC</t>
  </si>
  <si>
    <t>352886469</t>
  </si>
  <si>
    <t>767912120</t>
  </si>
  <si>
    <t>Montáž oplotenia ostnatého drôtu, vo výške nad 2,0 m</t>
  </si>
  <si>
    <t>-273580385</t>
  </si>
  <si>
    <t>3133002500</t>
  </si>
  <si>
    <t>Ostnatý drôt pozinkovaný</t>
  </si>
  <si>
    <t>-664971633</t>
  </si>
  <si>
    <t>767920250</t>
  </si>
  <si>
    <t>Montáž vrát a vrátok k oploteniu osadzovaných na stĺpiky oceľové, s plochou jednotl. nad 8 do 10 m2</t>
  </si>
  <si>
    <t>307084273</t>
  </si>
  <si>
    <t>553449040</t>
  </si>
  <si>
    <t>Vráta oceľové s dvierkami 420x205 (Zelená s tyčovou a plechovou výplňou)</t>
  </si>
  <si>
    <t>-2134983724</t>
  </si>
  <si>
    <t>998767101</t>
  </si>
  <si>
    <t>Presun hmôt pre kovové stavebné doplnkové konštrukcie v objektoch výšky do 6 m</t>
  </si>
  <si>
    <t>492595646</t>
  </si>
  <si>
    <t>SO06 - SO06 Havarijný preliv z vodojemu</t>
  </si>
  <si>
    <t xml:space="preserve">    4 - Vodorovné konštrukcie</t>
  </si>
  <si>
    <t xml:space="preserve">    99 - Presun hmôt HSV</t>
  </si>
  <si>
    <t xml:space="preserve">    46-M - Zemné práce pri extr.mont.prácach</t>
  </si>
  <si>
    <t>119001411</t>
  </si>
  <si>
    <t>Dočasné zaistenie podzemného potrubia DN do 200</t>
  </si>
  <si>
    <t>-436769374</t>
  </si>
  <si>
    <t>120001101</t>
  </si>
  <si>
    <t>Príplatok k cenám výkopov za sťaženie výkopu v blízkosti podzemného vedenia alebo výbušnín</t>
  </si>
  <si>
    <t>1228842017</t>
  </si>
  <si>
    <t>121101102</t>
  </si>
  <si>
    <t>Odstránenie ornice s vodorovným premiestnením na hromady, so zložením na vzdialenosť do 100 m</t>
  </si>
  <si>
    <t>-1088716723</t>
  </si>
  <si>
    <t>131201201</t>
  </si>
  <si>
    <t>Výkop zapaženej jamy v hornine 3, do 100 m3</t>
  </si>
  <si>
    <t>-1632851060</t>
  </si>
  <si>
    <t>131201209</t>
  </si>
  <si>
    <t>Príplatok za lepivosť pri hĺbení zapažených jám a zárezov s urovnaním dna v hornine 3</t>
  </si>
  <si>
    <t>1201877103</t>
  </si>
  <si>
    <t>132201201</t>
  </si>
  <si>
    <t>Výkop ryhy šírky 600-2000mm horn.3 do 100m3</t>
  </si>
  <si>
    <t>-1642235235</t>
  </si>
  <si>
    <t>-971115431</t>
  </si>
  <si>
    <t>1056786425</t>
  </si>
  <si>
    <t>-1257659636</t>
  </si>
  <si>
    <t>162301101</t>
  </si>
  <si>
    <t>Vodorovné premiestnenie výkopku po spevnenej ceste z horniny tr.1-4, do 100 m3 na vzdialenosť do 500 m</t>
  </si>
  <si>
    <t>1520259370</t>
  </si>
  <si>
    <t>1519029529</t>
  </si>
  <si>
    <t>174101101</t>
  </si>
  <si>
    <t>Zásyp zhutnený jám, rýh, šachiet alebo okolo objektu</t>
  </si>
  <si>
    <t>-1052699357</t>
  </si>
  <si>
    <t>175101101</t>
  </si>
  <si>
    <t>Obsyp potrubia sypaninou z vhodných hornín 1 až 4 bez prehodenia sypaniny</t>
  </si>
  <si>
    <t>1619700977</t>
  </si>
  <si>
    <t>175101109</t>
  </si>
  <si>
    <t>Obsyp potrubia príplatok za prehodenie sypaniny</t>
  </si>
  <si>
    <t>-271761506</t>
  </si>
  <si>
    <t>175101201</t>
  </si>
  <si>
    <t>Obsyp objektov sypaninou z vhodných hornín 1 až 4 bez prehodenia sypaniny</t>
  </si>
  <si>
    <t>-1093463772</t>
  </si>
  <si>
    <t>175101209</t>
  </si>
  <si>
    <t>Príplatok k cene za prehodenie sypaniny</t>
  </si>
  <si>
    <t>766767192</t>
  </si>
  <si>
    <t>180401212</t>
  </si>
  <si>
    <t>Založenie trávnika lúčneho výsevom na svahu nad 1:5 do 1:2</t>
  </si>
  <si>
    <t>1727413868</t>
  </si>
  <si>
    <t>005721110</t>
  </si>
  <si>
    <t>Trávové semeno</t>
  </si>
  <si>
    <t>kg</t>
  </si>
  <si>
    <t>504617078</t>
  </si>
  <si>
    <t>181301104</t>
  </si>
  <si>
    <t>Rozprestretie ornice v rovine, plocha do 500 m2,hr. do 250 mm</t>
  </si>
  <si>
    <t>-1707608407</t>
  </si>
  <si>
    <t>181301109</t>
  </si>
  <si>
    <t>Príplatok za každých ďalších 50 mm hr.rozprestretia ornice,plocha do 500 m2</t>
  </si>
  <si>
    <t>609004263</t>
  </si>
  <si>
    <t>359901111</t>
  </si>
  <si>
    <t>Vyčistenie stôk akejkoľvek výšky</t>
  </si>
  <si>
    <t>-1661672210</t>
  </si>
  <si>
    <t>Vodorovné konštrukcie</t>
  </si>
  <si>
    <t>451313511</t>
  </si>
  <si>
    <t>Podkladová vrstva z betónu prostého vodostav. V4 - C 16/20 pod dlažbu hr.do 100 mm</t>
  </si>
  <si>
    <t>2101609334</t>
  </si>
  <si>
    <t>451573111</t>
  </si>
  <si>
    <t>Lôžko pod potrubie, stoky a drobné objekty, v otvorenom výkope z piesku a štrkopiesku do 63 mm</t>
  </si>
  <si>
    <t>682204660</t>
  </si>
  <si>
    <t>452311111</t>
  </si>
  <si>
    <t>Dosky z betónu v otvorenom výkope tr.B 7,5</t>
  </si>
  <si>
    <t>-718599667</t>
  </si>
  <si>
    <t>2015667864</t>
  </si>
  <si>
    <t>465921115</t>
  </si>
  <si>
    <t>Ukladanie dlažby z betónových dosiek a tvárnic na sucho, hm. do 60 kg, hr.dosiek do 100 mm</t>
  </si>
  <si>
    <t>2068308504</t>
  </si>
  <si>
    <t>5922763000</t>
  </si>
  <si>
    <t>Tvárnica -betón. doska obklad. TBM 2-50 50x50x10</t>
  </si>
  <si>
    <t>298332597</t>
  </si>
  <si>
    <t>871313121</t>
  </si>
  <si>
    <t>Montáž potrubia z kanalizačných rúr z tvrdého PVC tesn. gumovým krúžkom v skl. do 20% DN 150, DN 200</t>
  </si>
  <si>
    <t>-913128565</t>
  </si>
  <si>
    <t>2861102500</t>
  </si>
  <si>
    <t>Kanalizačné rúry PVC-U hladké s hrdlom 160x 4.0x5000</t>
  </si>
  <si>
    <t>2052491167</t>
  </si>
  <si>
    <t>5922470220</t>
  </si>
  <si>
    <t>Vyrovnávací prstenec TBW 625/100</t>
  </si>
  <si>
    <t>1295496181</t>
  </si>
  <si>
    <t>-1744119615</t>
  </si>
  <si>
    <t>4228401500</t>
  </si>
  <si>
    <t>Klapka koncová L 55-067-601 P1, D 150 mm</t>
  </si>
  <si>
    <t>846431124</t>
  </si>
  <si>
    <t>892311000</t>
  </si>
  <si>
    <t>Skúška tesnosti kanalizácie D 150</t>
  </si>
  <si>
    <t>1307754847</t>
  </si>
  <si>
    <t>894421111</t>
  </si>
  <si>
    <t>Zriadenie šachiet prefabrikovaných do 4t</t>
  </si>
  <si>
    <t>-1469412248</t>
  </si>
  <si>
    <t>5922470070</t>
  </si>
  <si>
    <t>Tesniaca pena PUR 750 ml pre spoj 4-5 skruží    TECHNO TIP</t>
  </si>
  <si>
    <t>-2073078649</t>
  </si>
  <si>
    <t>5922470180</t>
  </si>
  <si>
    <t>Skruž betónová prechodová TBS 1000/625-S s poplastovanou stupačkou</t>
  </si>
  <si>
    <t>2080770152</t>
  </si>
  <si>
    <t>5922470150</t>
  </si>
  <si>
    <t>Skruž betónová rovná TBS 1000/250-S s poplastovanou stupačkou</t>
  </si>
  <si>
    <t>-276116155</t>
  </si>
  <si>
    <t>5922470170</t>
  </si>
  <si>
    <t>Skruž betónová rovná TBS 1000/1000-S s poplastovanou stupačkou</t>
  </si>
  <si>
    <t>1432826261</t>
  </si>
  <si>
    <t>5922470230</t>
  </si>
  <si>
    <t>Šachtové kanalizačné dno DN 1000 H 1000 s otvorom DN 150</t>
  </si>
  <si>
    <t>1966205049</t>
  </si>
  <si>
    <t>895641112</t>
  </si>
  <si>
    <t>Zhotovenie drenážneho vyústenia typového z betónových prefabrikovaných dielcov päťdielne</t>
  </si>
  <si>
    <t>1592777982</t>
  </si>
  <si>
    <t>5922774000</t>
  </si>
  <si>
    <t>Tvárnica priekopová a melioračná-betónová výusť melioračná TBM 14-110 112x60x74</t>
  </si>
  <si>
    <t>93372080</t>
  </si>
  <si>
    <t>899102111</t>
  </si>
  <si>
    <t>Osadenie poklopu liatinového a oceľového vrátane rámu hmotn. nad 50 do 100 kg</t>
  </si>
  <si>
    <t>1836847241</t>
  </si>
  <si>
    <t>5524214200</t>
  </si>
  <si>
    <t>Poklop T-600P</t>
  </si>
  <si>
    <t>2032187915</t>
  </si>
  <si>
    <t>899502211</t>
  </si>
  <si>
    <t>Stúpadlo do šachty a drobných objektov liatinové zapustené-kapsové osadené do vynechaných otvorov</t>
  </si>
  <si>
    <t>1014711020</t>
  </si>
  <si>
    <t>5524378500</t>
  </si>
  <si>
    <t>Stupadlo šachtové kapsové</t>
  </si>
  <si>
    <t>2040439100</t>
  </si>
  <si>
    <t>899712111</t>
  </si>
  <si>
    <t>Orientačná tabuľka na vodovodných a kanalizačných radoch na murive</t>
  </si>
  <si>
    <t>741765727</t>
  </si>
  <si>
    <t>1470347143</t>
  </si>
  <si>
    <t>5923418000</t>
  </si>
  <si>
    <t>Stĺpik železobetónový KZS 4-240 8x8x240</t>
  </si>
  <si>
    <t>-1911610728</t>
  </si>
  <si>
    <t>-924927748</t>
  </si>
  <si>
    <t>Presun hmôt HSV</t>
  </si>
  <si>
    <t>T</t>
  </si>
  <si>
    <t>1261629080</t>
  </si>
  <si>
    <t>46-M</t>
  </si>
  <si>
    <t>Zemné práce pri extr.mont.prácach</t>
  </si>
  <si>
    <t>51</t>
  </si>
  <si>
    <t>460490012</t>
  </si>
  <si>
    <t>Rozvinutie a uloženie výstražnej fólie z PVC do ryhy, šírka 33 cm</t>
  </si>
  <si>
    <t>1734363997</t>
  </si>
  <si>
    <t>2830002000</t>
  </si>
  <si>
    <t>Fólia červená v m</t>
  </si>
  <si>
    <t>-1829472114</t>
  </si>
  <si>
    <t xml:space="preserve">2-Pripojky - SO 08 Rozvádzacie potrubie, časť 2 - Pripojky </t>
  </si>
  <si>
    <t xml:space="preserve">    5 - Komunikácie</t>
  </si>
  <si>
    <t xml:space="preserve">    9 - Ostatné konštrukcie a práce-búranie</t>
  </si>
  <si>
    <t>113107123</t>
  </si>
  <si>
    <t>Odstránenie krytu v ploche  do 200 m2 z kameniva hrubého drveného, hr.200 do 300 mm,  -0,40000t</t>
  </si>
  <si>
    <t>-1504157759</t>
  </si>
  <si>
    <t>113152110</t>
  </si>
  <si>
    <t>Frézovanie asf. podkladu alebo krytu bez prek., plochy do 500 m2, pruh š. do 0,5 m, hr. do 30 mm  0,076 t</t>
  </si>
  <si>
    <t>-1577578809</t>
  </si>
  <si>
    <t>113307112</t>
  </si>
  <si>
    <t>Odstránenie podkladu v ploche do 200m2 z kameniva ťaženého, hr.100- 200mm,  -0,24000t</t>
  </si>
  <si>
    <t>1857313494</t>
  </si>
  <si>
    <t>119001422</t>
  </si>
  <si>
    <t>Dočasné zaistenie káblov a káblových tratí do 6 káblov</t>
  </si>
  <si>
    <t>2041260381</t>
  </si>
  <si>
    <t>130001101</t>
  </si>
  <si>
    <t>Príplatok k cenám za sťaženie výkopu pre všetky triedy</t>
  </si>
  <si>
    <t>-447703260</t>
  </si>
  <si>
    <t>631349808</t>
  </si>
  <si>
    <t>-593923241</t>
  </si>
  <si>
    <t>1649096917</t>
  </si>
  <si>
    <t>141702300</t>
  </si>
  <si>
    <t>Mikrotunelovanie so zat. rúry dľ. do 120 m, hĺ. do 10 m,  v hor. tr. III - D 63 mm</t>
  </si>
  <si>
    <t>712912673</t>
  </si>
  <si>
    <t>286112140</t>
  </si>
  <si>
    <t>PE-100 SDR 11,0 (0,7 Mpa) 63 x 5.8 nav (chránička)</t>
  </si>
  <si>
    <t>bm</t>
  </si>
  <si>
    <t>1968300193</t>
  </si>
  <si>
    <t>141720012</t>
  </si>
  <si>
    <t>Neriadené zemné pretláčanie v hornine tr. 3-4, priemer pretláčania cez 50 do 63 mm</t>
  </si>
  <si>
    <t>1546919531</t>
  </si>
  <si>
    <t>-1634068941</t>
  </si>
  <si>
    <t>154484965</t>
  </si>
  <si>
    <t>162501102</t>
  </si>
  <si>
    <t>Vodorovné premiestnenie výkopku  po spevnenej ceste z  horniny tr.1-4, do 100 m3 na vzdialenosť do 3000 m</t>
  </si>
  <si>
    <t>-658785724</t>
  </si>
  <si>
    <t>167101102</t>
  </si>
  <si>
    <t>Nakladanie neuľahnutého výkopku z hornín tr.1-4 nad 100 do 1000 m3</t>
  </si>
  <si>
    <t>-570226341</t>
  </si>
  <si>
    <t>1278540785</t>
  </si>
  <si>
    <t>-373838499</t>
  </si>
  <si>
    <t>387333519</t>
  </si>
  <si>
    <t>-1153604837</t>
  </si>
  <si>
    <t>-1516900005</t>
  </si>
  <si>
    <t>Komunikácie</t>
  </si>
  <si>
    <t>564661111</t>
  </si>
  <si>
    <t>Podklad z kameniva hrubého drveného veľ. 63-125 mm s rozprestretím a zhutnením, po zhutnení hr. 200 mm</t>
  </si>
  <si>
    <t>-252288722</t>
  </si>
  <si>
    <t>564851111</t>
  </si>
  <si>
    <t>Podklad zo štrkodrviny s rozprestretím a zhutnením, po zhutnení hr. 150 mm</t>
  </si>
  <si>
    <t>1845705608</t>
  </si>
  <si>
    <t>577124131</t>
  </si>
  <si>
    <t>Asfaltový betón vrstva obrusná AC 8 O v pruhu š. do 3 m z modifik. asfaltu tr. II, po zhutnení hr. 30 mm</t>
  </si>
  <si>
    <t>487257595</t>
  </si>
  <si>
    <t>871161121</t>
  </si>
  <si>
    <t>Montáž potrubia z tlakových rúrok polyetylénových vonkajšieho priemeru 32 mm</t>
  </si>
  <si>
    <t>1304853157</t>
  </si>
  <si>
    <t>2865022032</t>
  </si>
  <si>
    <t>Tlakové potrubie HD-PE PE100 SDR11 PN16 D32x3</t>
  </si>
  <si>
    <t>-1531802244</t>
  </si>
  <si>
    <t>871181121</t>
  </si>
  <si>
    <t>Montáž potrubia z tlakových rúrok polyetylénových vonkajšieho priemeru 50 mm</t>
  </si>
  <si>
    <t>1295471217</t>
  </si>
  <si>
    <t>2865022040</t>
  </si>
  <si>
    <t>Tlakové potrubie HD-PE PE100 SDR17 PN10 D50x3</t>
  </si>
  <si>
    <t>-600146327</t>
  </si>
  <si>
    <t>1240460459</t>
  </si>
  <si>
    <t>4228504253</t>
  </si>
  <si>
    <t>Navrtávací pás HOD 510 D110/1 1/4" s uzáverom</t>
  </si>
  <si>
    <t>-2145659329</t>
  </si>
  <si>
    <t>422870001</t>
  </si>
  <si>
    <t>Súprava zemná teleskopická pre navrtávací pás 1,5 m</t>
  </si>
  <si>
    <t>-1557316627</t>
  </si>
  <si>
    <t>899401112</t>
  </si>
  <si>
    <t>Osadenie poklopu liatinového posúvačového</t>
  </si>
  <si>
    <t>KUS</t>
  </si>
  <si>
    <t>220338307</t>
  </si>
  <si>
    <t>4229135200</t>
  </si>
  <si>
    <t>Poklop Y 4504 - posúvačový</t>
  </si>
  <si>
    <t>Kus</t>
  </si>
  <si>
    <t>-500358020</t>
  </si>
  <si>
    <t>4229135450</t>
  </si>
  <si>
    <t>Podkladová doska 3490 k ulič. poklopom 1750, 2050 PN 10</t>
  </si>
  <si>
    <t>100297436</t>
  </si>
  <si>
    <t>-866589423</t>
  </si>
  <si>
    <t>423940000</t>
  </si>
  <si>
    <t>Znak čisty, malý, vodáreňský, orientačný</t>
  </si>
  <si>
    <t>tks</t>
  </si>
  <si>
    <t>-144929834</t>
  </si>
  <si>
    <t>Ostatné konštrukcie a práce-búranie</t>
  </si>
  <si>
    <t>919735111</t>
  </si>
  <si>
    <t>Rezanie existujúceho asfaltového krytu alebo podkladu hĺbky do 50 mm</t>
  </si>
  <si>
    <t>445467906</t>
  </si>
  <si>
    <t>979082213</t>
  </si>
  <si>
    <t>Vodorovná doprava sutiny so zložením a hrubým urovnaním na vzdialenosť do 1 km</t>
  </si>
  <si>
    <t>662849125</t>
  </si>
  <si>
    <t>998225111</t>
  </si>
  <si>
    <t>Presun hmôt pre pozemnú komunikáciu a letisko s krytom asfaltovým akejkoľvek dĺžky objektu</t>
  </si>
  <si>
    <t>1866347382</t>
  </si>
  <si>
    <t>Zhlavie - 2. Zhlavie studne a ČS</t>
  </si>
  <si>
    <t xml:space="preserve">    711 - Izolácie proti vode a vlhkosti</t>
  </si>
  <si>
    <t>299994727</t>
  </si>
  <si>
    <t>802491313</t>
  </si>
  <si>
    <t>151101201</t>
  </si>
  <si>
    <t>Paženie stien bez rozopretia alebo vzopretia, príložné hĺbky do 4m</t>
  </si>
  <si>
    <t>-515723280</t>
  </si>
  <si>
    <t>151101211</t>
  </si>
  <si>
    <t>Odstránenie paženia stien príložné hĺbky do 4 m</t>
  </si>
  <si>
    <t>231189106</t>
  </si>
  <si>
    <t>161101501</t>
  </si>
  <si>
    <t>Zvislé premiestnenie výkopku z horniny I až IV, nosením za každé 3 m výšky</t>
  </si>
  <si>
    <t>1066084583</t>
  </si>
  <si>
    <t>162201101</t>
  </si>
  <si>
    <t>Vodorovné premiestnenie výkopku z horniny 1-4 do 20m</t>
  </si>
  <si>
    <t>1698007871</t>
  </si>
  <si>
    <t>Zásyp sypaninou so zhutnením jám, šachiet, rýh, zárezov alebo okolo objektov v týchto vykopávkach</t>
  </si>
  <si>
    <t>722162650</t>
  </si>
  <si>
    <t>325871090</t>
  </si>
  <si>
    <t>272313511</t>
  </si>
  <si>
    <t>Betón základových klenieb, dosiek, pásov, pätiek, blokov, a základ. múrov, prostý tr.B12,5(zn.II)</t>
  </si>
  <si>
    <t>708107565</t>
  </si>
  <si>
    <t>272313611</t>
  </si>
  <si>
    <t>Betón základových klenieb, dosiek, pásov, pätiek, blokov, a základových múrov, prostý tr.B20(zn.III)</t>
  </si>
  <si>
    <t>-57126471</t>
  </si>
  <si>
    <t>272351217</t>
  </si>
  <si>
    <t>Debnenie stien základ. klenieb, dosiek, pásov, pätiek a blokov, zhotovenie-tradičné</t>
  </si>
  <si>
    <t>-818244439</t>
  </si>
  <si>
    <t>272351218</t>
  </si>
  <si>
    <t>1235859718</t>
  </si>
  <si>
    <t>311231294</t>
  </si>
  <si>
    <t>Murivo nosné z tehál pálených dierovaných CDm dĺžky 240mm P 10-20 MVC 2, 5</t>
  </si>
  <si>
    <t>1816783951</t>
  </si>
  <si>
    <t>317121101</t>
  </si>
  <si>
    <t>Montáž prefabrikovaného prekladu pre svetlosť otvoru od 600 do 1050 mm</t>
  </si>
  <si>
    <t>1214153344</t>
  </si>
  <si>
    <t>317121103</t>
  </si>
  <si>
    <t>Montáž prefabrikovaného prekladu pre svetlosť otvoru nad 1800 do 3750 mm</t>
  </si>
  <si>
    <t>1192848092</t>
  </si>
  <si>
    <t>5932110600</t>
  </si>
  <si>
    <t>Preklad železobetónový RZP 7/10 119x11,5x19</t>
  </si>
  <si>
    <t>-1919484092</t>
  </si>
  <si>
    <t>5932111100</t>
  </si>
  <si>
    <t>Preklad železobetónový RZP 12/10 299x11,5x19</t>
  </si>
  <si>
    <t>931631804</t>
  </si>
  <si>
    <t>454811111</t>
  </si>
  <si>
    <t>Osadenie prestupu s privarením na výstuž z oceľových rúr vnútorného priemeru do 600 mm</t>
  </si>
  <si>
    <t>866174284</t>
  </si>
  <si>
    <t>1413539000</t>
  </si>
  <si>
    <t>Rúrka bezšvíková 11353.0 D 133 hr.5 mm</t>
  </si>
  <si>
    <t>-1691566872</t>
  </si>
  <si>
    <t>1423111100</t>
  </si>
  <si>
    <t>Rúrka bezšvíková 11353.0 D 324 hr.8,0</t>
  </si>
  <si>
    <t>-431389347</t>
  </si>
  <si>
    <t>564791111</t>
  </si>
  <si>
    <t>Podklad spevnenej plochy z kameniva drveného so zhutnením frakcie 0-63 mm</t>
  </si>
  <si>
    <t>401419586</t>
  </si>
  <si>
    <t>953171021</t>
  </si>
  <si>
    <t>Osadenie kovového poklopu liatinového alebo oceľového včítane rámu, hmotnosti do 50 kg</t>
  </si>
  <si>
    <t>2113928421</t>
  </si>
  <si>
    <t>-1428547971</t>
  </si>
  <si>
    <t>953943122</t>
  </si>
  <si>
    <t>Osadenie drobných kovových predmetov do betónu pred zabetónovaním, hmotnosti 1-5 kg/kus</t>
  </si>
  <si>
    <t>-1783177121</t>
  </si>
  <si>
    <t>998012021</t>
  </si>
  <si>
    <t>Presun hmôt pre budovy (801, 803, 812), zvislá konštr. monolit. betónová výšky do 6 m</t>
  </si>
  <si>
    <t>-2020509319</t>
  </si>
  <si>
    <t>711</t>
  </si>
  <si>
    <t>Izolácie proti vode a vlhkosti</t>
  </si>
  <si>
    <t>711122131</t>
  </si>
  <si>
    <t>Zhotovenie  izolácie proti zemnej vlhkosti zvislá asfaltovým náterom za tepla</t>
  </si>
  <si>
    <t>-639143152</t>
  </si>
  <si>
    <t>1116235000</t>
  </si>
  <si>
    <t>ASFALT POLOFUKANY P 25</t>
  </si>
  <si>
    <t>1574458207</t>
  </si>
  <si>
    <t>711141559</t>
  </si>
  <si>
    <t>Zhotovenie  izolácie proti zemnej vlhkosti a tlakovej vode vodorovná NAIP pritavením</t>
  </si>
  <si>
    <t>1494028782</t>
  </si>
  <si>
    <t>6283315800</t>
  </si>
  <si>
    <t>Pas taz asf sklobit sts 40       a</t>
  </si>
  <si>
    <t>1091904629</t>
  </si>
  <si>
    <t>711142559</t>
  </si>
  <si>
    <t>Zhotovenie  izolácie proti zemnej vlhkosti a tlakovej vode zvislá NAIP pritavením</t>
  </si>
  <si>
    <t>-844569001</t>
  </si>
  <si>
    <t>998711101</t>
  </si>
  <si>
    <t>Presun hmôt pre izoláciu proti vode v objektoch výšky do 6 m</t>
  </si>
  <si>
    <t>-1023166842</t>
  </si>
  <si>
    <t>767833100</t>
  </si>
  <si>
    <t>Montáž rebríkov do muriva s bočnicami z profilovej ocele, z rúrok alebo z tenkostenných profilov</t>
  </si>
  <si>
    <t>86658602</t>
  </si>
  <si>
    <t>5530000010</t>
  </si>
  <si>
    <t>Rebrík z oceľ. tenk. profilov dl. 2,5m</t>
  </si>
  <si>
    <t>1969833223</t>
  </si>
  <si>
    <t>767995102</t>
  </si>
  <si>
    <t>Montáž ostatných atypických kovových stavebných doplnkových konštrukcií nad 5 do 10 kg</t>
  </si>
  <si>
    <t>KG</t>
  </si>
  <si>
    <t>229316924</t>
  </si>
  <si>
    <t>5551791000</t>
  </si>
  <si>
    <t>Oceľové madlo pre výstup z ČS</t>
  </si>
  <si>
    <t>767444748</t>
  </si>
  <si>
    <t>767995104</t>
  </si>
  <si>
    <t>Montáž ostatných atypických kovových stavebných doplnkových konštrukcií nad 20 do 50 kg</t>
  </si>
  <si>
    <t>548620920</t>
  </si>
  <si>
    <t>5552893000</t>
  </si>
  <si>
    <t>Stojan pre rozvádzač k ČS</t>
  </si>
  <si>
    <t>1814013563</t>
  </si>
  <si>
    <t>-243951027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</si>
</sst>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2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2" borderId="0" xfId="0" applyFont="1" applyFill="1" applyAlignment="1" applyProtection="1">
      <alignment vertical="center"/>
    </xf>
    <xf numFmtId="0" fontId="4" fillId="2" borderId="6" xfId="0" applyFont="1" applyFill="1" applyBorder="1" applyAlignment="1" applyProtection="1">
      <alignment horizontal="left" vertical="center"/>
    </xf>
    <xf numFmtId="0" fontId="0" fillId="2" borderId="7" xfId="0" applyFont="1" applyFill="1" applyBorder="1" applyAlignment="1" applyProtection="1">
      <alignment vertical="center"/>
    </xf>
    <xf numFmtId="0" fontId="4" fillId="2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4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2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3" borderId="7" xfId="0" applyFont="1" applyFill="1" applyBorder="1" applyAlignment="1" applyProtection="1">
      <alignment vertical="center"/>
    </xf>
    <xf numFmtId="0" fontId="17" fillId="3" borderId="0" xfId="0" applyFont="1" applyFill="1" applyAlignment="1" applyProtection="1">
      <alignment horizontal="center" vertical="center"/>
    </xf>
    <xf numFmtId="0" fontId="18" fillId="0" borderId="16" xfId="0" applyFont="1" applyBorder="1" applyAlignment="1" applyProtection="1">
      <alignment horizontal="center" vertical="center" wrapText="1"/>
    </xf>
    <xf numFmtId="0" fontId="18" fillId="0" borderId="17" xfId="0" applyFont="1" applyBorder="1" applyAlignment="1" applyProtection="1">
      <alignment horizontal="center" vertical="center" wrapText="1"/>
    </xf>
    <xf numFmtId="0" fontId="18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vertical="center"/>
    </xf>
    <xf numFmtId="4" fontId="19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5" fillId="0" borderId="14" xfId="0" applyNumberFormat="1" applyFont="1" applyBorder="1" applyAlignment="1" applyProtection="1">
      <alignment vertical="center"/>
    </xf>
    <xf numFmtId="4" fontId="15" fillId="0" borderId="0" xfId="0" applyNumberFormat="1" applyFont="1" applyBorder="1" applyAlignment="1" applyProtection="1">
      <alignment vertical="center"/>
    </xf>
    <xf numFmtId="166" fontId="15" fillId="0" borderId="0" xfId="0" applyNumberFormat="1" applyFont="1" applyBorder="1" applyAlignment="1" applyProtection="1">
      <alignment vertical="center"/>
    </xf>
    <xf numFmtId="4" fontId="15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4" fillId="0" borderId="14" xfId="0" applyNumberFormat="1" applyFont="1" applyBorder="1" applyAlignment="1" applyProtection="1">
      <alignment vertical="center"/>
    </xf>
    <xf numFmtId="4" fontId="24" fillId="0" borderId="0" xfId="0" applyNumberFormat="1" applyFont="1" applyBorder="1" applyAlignment="1" applyProtection="1">
      <alignment vertical="center"/>
    </xf>
    <xf numFmtId="166" fontId="24" fillId="0" borderId="0" xfId="0" applyNumberFormat="1" applyFont="1" applyBorder="1" applyAlignment="1" applyProtection="1">
      <alignment vertical="center"/>
    </xf>
    <xf numFmtId="4" fontId="24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4" fillId="0" borderId="19" xfId="0" applyNumberFormat="1" applyFont="1" applyBorder="1" applyAlignment="1" applyProtection="1">
      <alignment vertical="center"/>
    </xf>
    <xf numFmtId="4" fontId="24" fillId="0" borderId="20" xfId="0" applyNumberFormat="1" applyFont="1" applyBorder="1" applyAlignment="1" applyProtection="1">
      <alignment vertical="center"/>
    </xf>
    <xf numFmtId="166" fontId="24" fillId="0" borderId="20" xfId="0" applyNumberFormat="1" applyFont="1" applyBorder="1" applyAlignment="1" applyProtection="1">
      <alignment vertical="center"/>
    </xf>
    <xf numFmtId="4" fontId="24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7" fillId="3" borderId="0" xfId="0" applyFont="1" applyFill="1" applyAlignment="1" applyProtection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17" fillId="3" borderId="0" xfId="0" applyFont="1" applyFill="1" applyAlignment="1" applyProtection="1">
      <alignment horizontal="right" vertical="center"/>
    </xf>
    <xf numFmtId="0" fontId="26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17" fillId="3" borderId="16" xfId="0" applyFont="1" applyFill="1" applyBorder="1" applyAlignment="1" applyProtection="1">
      <alignment horizontal="center" vertical="center" wrapText="1"/>
    </xf>
    <xf numFmtId="0" fontId="17" fillId="3" borderId="17" xfId="0" applyFont="1" applyFill="1" applyBorder="1" applyAlignment="1" applyProtection="1">
      <alignment horizontal="center" vertical="center" wrapText="1"/>
    </xf>
    <xf numFmtId="0" fontId="17" fillId="3" borderId="18" xfId="0" applyFont="1" applyFill="1" applyBorder="1" applyAlignment="1" applyProtection="1">
      <alignment horizontal="center" vertical="center" wrapText="1"/>
    </xf>
    <xf numFmtId="0" fontId="17" fillId="3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9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27" fillId="0" borderId="12" xfId="0" applyNumberFormat="1" applyFont="1" applyBorder="1" applyAlignment="1" applyProtection="1"/>
    <xf numFmtId="166" fontId="27" fillId="0" borderId="13" xfId="0" applyNumberFormat="1" applyFont="1" applyBorder="1" applyAlignment="1" applyProtection="1"/>
    <xf numFmtId="4" fontId="28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9" fillId="0" borderId="22" xfId="0" applyFont="1" applyBorder="1" applyAlignment="1" applyProtection="1">
      <alignment horizontal="center" vertical="center"/>
    </xf>
    <xf numFmtId="49" fontId="29" fillId="0" borderId="22" xfId="0" applyNumberFormat="1" applyFont="1" applyBorder="1" applyAlignment="1" applyProtection="1">
      <alignment horizontal="left" vertical="center" wrapText="1"/>
    </xf>
    <xf numFmtId="0" fontId="29" fillId="0" borderId="22" xfId="0" applyFont="1" applyBorder="1" applyAlignment="1" applyProtection="1">
      <alignment horizontal="left" vertical="center" wrapText="1"/>
    </xf>
    <xf numFmtId="0" fontId="29" fillId="0" borderId="22" xfId="0" applyFont="1" applyBorder="1" applyAlignment="1" applyProtection="1">
      <alignment horizontal="center" vertical="center" wrapText="1"/>
    </xf>
    <xf numFmtId="167" fontId="29" fillId="0" borderId="22" xfId="0" applyNumberFormat="1" applyFont="1" applyBorder="1" applyAlignment="1" applyProtection="1">
      <alignment vertical="center"/>
    </xf>
    <xf numFmtId="166" fontId="29" fillId="0" borderId="22" xfId="0" applyNumberFormat="1" applyFont="1" applyBorder="1" applyAlignment="1" applyProtection="1">
      <alignment vertical="center"/>
    </xf>
    <xf numFmtId="4" fontId="29" fillId="0" borderId="22" xfId="0" applyNumberFormat="1" applyFont="1" applyBorder="1" applyAlignment="1" applyProtection="1">
      <alignment vertical="center"/>
    </xf>
    <xf numFmtId="0" fontId="30" fillId="0" borderId="22" xfId="0" applyFont="1" applyBorder="1" applyAlignment="1" applyProtection="1">
      <alignment vertical="center"/>
    </xf>
    <xf numFmtId="0" fontId="30" fillId="0" borderId="3" xfId="0" applyFont="1" applyBorder="1" applyAlignment="1">
      <alignment vertical="center"/>
    </xf>
    <xf numFmtId="0" fontId="29" fillId="0" borderId="19" xfId="0" applyFont="1" applyBorder="1" applyAlignment="1" applyProtection="1">
      <alignment horizontal="left" vertical="center"/>
    </xf>
    <xf numFmtId="0" fontId="29" fillId="0" borderId="20" xfId="0" applyFont="1" applyBorder="1" applyAlignment="1" applyProtection="1">
      <alignment horizontal="center" vertical="center"/>
    </xf>
    <xf numFmtId="166" fontId="18" fillId="0" borderId="20" xfId="0" applyNumberFormat="1" applyFont="1" applyBorder="1" applyAlignment="1" applyProtection="1">
      <alignment vertical="center"/>
    </xf>
    <xf numFmtId="166" fontId="18" fillId="0" borderId="21" xfId="0" applyNumberFormat="1" applyFont="1" applyBorder="1" applyAlignment="1" applyProtection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7" fillId="0" borderId="22" xfId="0" applyFont="1" applyBorder="1" applyAlignment="1" applyProtection="1">
      <alignment horizontal="center" vertical="center"/>
    </xf>
    <xf numFmtId="49" fontId="17" fillId="0" borderId="22" xfId="0" applyNumberFormat="1" applyFont="1" applyBorder="1" applyAlignment="1" applyProtection="1">
      <alignment horizontal="left" vertical="center" wrapText="1"/>
    </xf>
    <xf numFmtId="0" fontId="17" fillId="0" borderId="22" xfId="0" applyFont="1" applyBorder="1" applyAlignment="1" applyProtection="1">
      <alignment horizontal="left" vertical="center" wrapText="1"/>
    </xf>
    <xf numFmtId="0" fontId="17" fillId="0" borderId="22" xfId="0" applyFont="1" applyBorder="1" applyAlignment="1" applyProtection="1">
      <alignment horizontal="center" vertical="center" wrapText="1"/>
    </xf>
    <xf numFmtId="167" fontId="17" fillId="0" borderId="22" xfId="0" applyNumberFormat="1" applyFont="1" applyBorder="1" applyAlignment="1" applyProtection="1">
      <alignment vertical="center"/>
    </xf>
    <xf numFmtId="166" fontId="17" fillId="0" borderId="22" xfId="0" applyNumberFormat="1" applyFont="1" applyBorder="1" applyAlignment="1" applyProtection="1">
      <alignment vertical="center"/>
    </xf>
    <xf numFmtId="4" fontId="17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18" fillId="0" borderId="14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center" vertical="center"/>
    </xf>
    <xf numFmtId="166" fontId="18" fillId="0" borderId="0" xfId="0" applyNumberFormat="1" applyFont="1" applyBorder="1" applyAlignment="1" applyProtection="1">
      <alignment vertical="center"/>
    </xf>
    <xf numFmtId="166" fontId="18" fillId="0" borderId="15" xfId="0" applyNumberFormat="1" applyFont="1" applyBorder="1" applyAlignment="1" applyProtection="1">
      <alignment vertical="center"/>
    </xf>
    <xf numFmtId="0" fontId="29" fillId="0" borderId="14" xfId="0" applyFont="1" applyBorder="1" applyAlignment="1" applyProtection="1">
      <alignment horizontal="left" vertical="center"/>
    </xf>
    <xf numFmtId="0" fontId="29" fillId="0" borderId="0" xfId="0" applyFont="1" applyBorder="1" applyAlignment="1" applyProtection="1">
      <alignment horizontal="center" vertical="center"/>
    </xf>
    <xf numFmtId="0" fontId="18" fillId="0" borderId="19" xfId="0" applyFont="1" applyBorder="1" applyAlignment="1" applyProtection="1">
      <alignment horizontal="left" vertical="center"/>
    </xf>
    <xf numFmtId="0" fontId="18" fillId="0" borderId="2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14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left" vertical="center"/>
    </xf>
    <xf numFmtId="0" fontId="17" fillId="3" borderId="6" xfId="0" applyFont="1" applyFill="1" applyBorder="1" applyAlignment="1" applyProtection="1">
      <alignment horizontal="center" vertical="center"/>
    </xf>
    <xf numFmtId="0" fontId="17" fillId="3" borderId="7" xfId="0" applyFont="1" applyFill="1" applyBorder="1" applyAlignment="1" applyProtection="1">
      <alignment horizontal="left" vertical="center"/>
    </xf>
    <xf numFmtId="0" fontId="17" fillId="3" borderId="7" xfId="0" applyFont="1" applyFill="1" applyBorder="1" applyAlignment="1" applyProtection="1">
      <alignment horizontal="center" vertical="center"/>
    </xf>
    <xf numFmtId="0" fontId="17" fillId="3" borderId="8" xfId="0" applyFont="1" applyFill="1" applyBorder="1" applyAlignment="1" applyProtection="1">
      <alignment horizontal="left" vertical="center"/>
    </xf>
    <xf numFmtId="0" fontId="17" fillId="3" borderId="7" xfId="0" applyFont="1" applyFill="1" applyBorder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2" fillId="0" borderId="0" xfId="0" applyFont="1" applyAlignment="1" applyProtection="1">
      <alignment horizontal="left" vertical="center" wrapText="1"/>
    </xf>
    <xf numFmtId="4" fontId="19" fillId="0" borderId="0" xfId="0" applyNumberFormat="1" applyFont="1" applyAlignment="1" applyProtection="1">
      <alignment horizontal="right" vertical="center"/>
    </xf>
    <xf numFmtId="4" fontId="19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0" fontId="2" fillId="0" borderId="0" xfId="0" applyFont="1" applyAlignment="1" applyProtection="1">
      <alignment horizontal="left" vertical="center" wrapText="1"/>
    </xf>
    <xf numFmtId="4" fontId="12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164" fontId="1" fillId="0" borderId="0" xfId="0" applyNumberFormat="1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4" fontId="13" fillId="0" borderId="0" xfId="0" applyNumberFormat="1" applyFont="1" applyAlignment="1" applyProtection="1">
      <alignment vertical="center"/>
    </xf>
    <xf numFmtId="4" fontId="4" fillId="2" borderId="7" xfId="0" applyNumberFormat="1" applyFont="1" applyFill="1" applyBorder="1" applyAlignment="1" applyProtection="1">
      <alignment vertical="center"/>
    </xf>
    <xf numFmtId="0" fontId="0" fillId="2" borderId="7" xfId="0" applyFont="1" applyFill="1" applyBorder="1" applyAlignment="1" applyProtection="1">
      <alignment vertical="center"/>
    </xf>
    <xf numFmtId="0" fontId="0" fillId="2" borderId="8" xfId="0" applyFont="1" applyFill="1" applyBorder="1" applyAlignment="1" applyProtection="1">
      <alignment vertical="center"/>
    </xf>
    <xf numFmtId="0" fontId="4" fillId="2" borderId="7" xfId="0" applyFont="1" applyFill="1" applyBorder="1" applyAlignment="1" applyProtection="1">
      <alignment horizontal="left" vertical="center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4"/>
  <sheetViews>
    <sheetView showGridLines="0" tabSelected="1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1:74" s="1" customFormat="1" ht="36.950000000000003" customHeight="1"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8"/>
      <c r="C4" s="19"/>
      <c r="D4" s="20" t="s">
        <v>8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9</v>
      </c>
      <c r="BS4" s="14" t="s">
        <v>10</v>
      </c>
    </row>
    <row r="5" spans="1:74" s="1" customFormat="1" ht="12" customHeight="1">
      <c r="B5" s="18"/>
      <c r="C5" s="19"/>
      <c r="D5" s="22" t="s">
        <v>11</v>
      </c>
      <c r="E5" s="19"/>
      <c r="F5" s="19"/>
      <c r="G5" s="19"/>
      <c r="H5" s="19"/>
      <c r="I5" s="19"/>
      <c r="J5" s="19"/>
      <c r="K5" s="232" t="s">
        <v>12</v>
      </c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19"/>
      <c r="AQ5" s="19"/>
      <c r="AR5" s="17"/>
      <c r="BS5" s="14" t="s">
        <v>13</v>
      </c>
    </row>
    <row r="6" spans="1:74" s="1" customFormat="1" ht="36.950000000000003" customHeight="1">
      <c r="B6" s="18"/>
      <c r="C6" s="19"/>
      <c r="D6" s="24" t="s">
        <v>14</v>
      </c>
      <c r="E6" s="19"/>
      <c r="F6" s="19"/>
      <c r="G6" s="19"/>
      <c r="H6" s="19"/>
      <c r="I6" s="19"/>
      <c r="J6" s="19"/>
      <c r="K6" s="234" t="s">
        <v>15</v>
      </c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P6" s="19"/>
      <c r="AQ6" s="19"/>
      <c r="AR6" s="17"/>
      <c r="BS6" s="14" t="s">
        <v>13</v>
      </c>
    </row>
    <row r="7" spans="1:74" s="1" customFormat="1" ht="12" customHeight="1">
      <c r="B7" s="18"/>
      <c r="C7" s="19"/>
      <c r="D7" s="25" t="s">
        <v>16</v>
      </c>
      <c r="E7" s="19"/>
      <c r="F7" s="19"/>
      <c r="G7" s="19"/>
      <c r="H7" s="19"/>
      <c r="I7" s="19"/>
      <c r="J7" s="19"/>
      <c r="K7" s="23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5" t="s">
        <v>17</v>
      </c>
      <c r="AL7" s="19"/>
      <c r="AM7" s="19"/>
      <c r="AN7" s="23" t="s">
        <v>1</v>
      </c>
      <c r="AO7" s="19"/>
      <c r="AP7" s="19"/>
      <c r="AQ7" s="19"/>
      <c r="AR7" s="17"/>
      <c r="BS7" s="14" t="s">
        <v>13</v>
      </c>
    </row>
    <row r="8" spans="1:74" s="1" customFormat="1" ht="12" customHeight="1">
      <c r="B8" s="18"/>
      <c r="C8" s="19"/>
      <c r="D8" s="25" t="s">
        <v>18</v>
      </c>
      <c r="E8" s="19"/>
      <c r="F8" s="19"/>
      <c r="G8" s="19"/>
      <c r="H8" s="19"/>
      <c r="I8" s="19"/>
      <c r="J8" s="19"/>
      <c r="K8" s="23" t="s">
        <v>19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5" t="s">
        <v>20</v>
      </c>
      <c r="AL8" s="19"/>
      <c r="AM8" s="19"/>
      <c r="AN8" s="23" t="s">
        <v>21</v>
      </c>
      <c r="AO8" s="19"/>
      <c r="AP8" s="19"/>
      <c r="AQ8" s="19"/>
      <c r="AR8" s="17"/>
      <c r="BS8" s="14" t="s">
        <v>13</v>
      </c>
    </row>
    <row r="9" spans="1:74" s="1" customFormat="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S9" s="14" t="s">
        <v>13</v>
      </c>
    </row>
    <row r="10" spans="1:74" s="1" customFormat="1" ht="12" customHeight="1">
      <c r="B10" s="18"/>
      <c r="C10" s="19"/>
      <c r="D10" s="25" t="s">
        <v>22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5" t="s">
        <v>23</v>
      </c>
      <c r="AL10" s="19"/>
      <c r="AM10" s="19"/>
      <c r="AN10" s="23" t="s">
        <v>24</v>
      </c>
      <c r="AO10" s="19"/>
      <c r="AP10" s="19"/>
      <c r="AQ10" s="19"/>
      <c r="AR10" s="17"/>
      <c r="BS10" s="14" t="s">
        <v>6</v>
      </c>
    </row>
    <row r="11" spans="1:74" s="1" customFormat="1" ht="18.399999999999999" customHeight="1">
      <c r="B11" s="18"/>
      <c r="C11" s="19"/>
      <c r="D11" s="19"/>
      <c r="E11" s="23" t="s">
        <v>19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5" t="s">
        <v>25</v>
      </c>
      <c r="AL11" s="19"/>
      <c r="AM11" s="19"/>
      <c r="AN11" s="23" t="s">
        <v>1</v>
      </c>
      <c r="AO11" s="19"/>
      <c r="AP11" s="19"/>
      <c r="AQ11" s="19"/>
      <c r="AR11" s="17"/>
      <c r="BS11" s="14" t="s">
        <v>6</v>
      </c>
    </row>
    <row r="12" spans="1:74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S12" s="14" t="s">
        <v>6</v>
      </c>
    </row>
    <row r="13" spans="1:74" s="1" customFormat="1" ht="12" customHeight="1">
      <c r="B13" s="18"/>
      <c r="C13" s="19"/>
      <c r="D13" s="25" t="s">
        <v>26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5" t="s">
        <v>23</v>
      </c>
      <c r="AL13" s="19"/>
      <c r="AM13" s="19"/>
      <c r="AN13" s="23" t="s">
        <v>27</v>
      </c>
      <c r="AO13" s="19"/>
      <c r="AP13" s="19"/>
      <c r="AQ13" s="19"/>
      <c r="AR13" s="17"/>
      <c r="BS13" s="14" t="s">
        <v>6</v>
      </c>
    </row>
    <row r="14" spans="1:74" ht="12.75">
      <c r="B14" s="18"/>
      <c r="C14" s="19"/>
      <c r="D14" s="19"/>
      <c r="E14" s="23" t="s">
        <v>28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25" t="s">
        <v>25</v>
      </c>
      <c r="AL14" s="19"/>
      <c r="AM14" s="19"/>
      <c r="AN14" s="23" t="s">
        <v>29</v>
      </c>
      <c r="AO14" s="19"/>
      <c r="AP14" s="19"/>
      <c r="AQ14" s="19"/>
      <c r="AR14" s="17"/>
      <c r="BS14" s="14" t="s">
        <v>6</v>
      </c>
    </row>
    <row r="15" spans="1:74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S15" s="14" t="s">
        <v>4</v>
      </c>
    </row>
    <row r="16" spans="1:74" s="1" customFormat="1" ht="12" customHeight="1">
      <c r="B16" s="18"/>
      <c r="C16" s="19"/>
      <c r="D16" s="25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5" t="s">
        <v>23</v>
      </c>
      <c r="AL16" s="19"/>
      <c r="AM16" s="19"/>
      <c r="AN16" s="23" t="s">
        <v>1</v>
      </c>
      <c r="AO16" s="19"/>
      <c r="AP16" s="19"/>
      <c r="AQ16" s="19"/>
      <c r="AR16" s="17"/>
      <c r="BS16" s="14" t="s">
        <v>4</v>
      </c>
    </row>
    <row r="17" spans="1:71" s="1" customFormat="1" ht="18.399999999999999" customHeight="1">
      <c r="B17" s="18"/>
      <c r="C17" s="19"/>
      <c r="D17" s="19"/>
      <c r="E17" s="23" t="s">
        <v>31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5" t="s">
        <v>25</v>
      </c>
      <c r="AL17" s="19"/>
      <c r="AM17" s="19"/>
      <c r="AN17" s="23" t="s">
        <v>1</v>
      </c>
      <c r="AO17" s="19"/>
      <c r="AP17" s="19"/>
      <c r="AQ17" s="19"/>
      <c r="AR17" s="17"/>
      <c r="BS17" s="14" t="s">
        <v>32</v>
      </c>
    </row>
    <row r="18" spans="1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S18" s="14" t="s">
        <v>6</v>
      </c>
    </row>
    <row r="19" spans="1:71" s="1" customFormat="1" ht="12" customHeight="1">
      <c r="B19" s="18"/>
      <c r="C19" s="19"/>
      <c r="D19" s="25" t="s">
        <v>33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5" t="s">
        <v>23</v>
      </c>
      <c r="AL19" s="19"/>
      <c r="AM19" s="19"/>
      <c r="AN19" s="23" t="s">
        <v>1</v>
      </c>
      <c r="AO19" s="19"/>
      <c r="AP19" s="19"/>
      <c r="AQ19" s="19"/>
      <c r="AR19" s="17"/>
      <c r="BS19" s="14" t="s">
        <v>6</v>
      </c>
    </row>
    <row r="20" spans="1:71" s="1" customFormat="1" ht="18.399999999999999" customHeight="1">
      <c r="B20" s="18"/>
      <c r="C20" s="19"/>
      <c r="D20" s="19"/>
      <c r="E20" s="23" t="s">
        <v>34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5" t="s">
        <v>25</v>
      </c>
      <c r="AL20" s="19"/>
      <c r="AM20" s="19"/>
      <c r="AN20" s="23" t="s">
        <v>1</v>
      </c>
      <c r="AO20" s="19"/>
      <c r="AP20" s="19"/>
      <c r="AQ20" s="19"/>
      <c r="AR20" s="17"/>
      <c r="BS20" s="14" t="s">
        <v>32</v>
      </c>
    </row>
    <row r="21" spans="1:71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</row>
    <row r="22" spans="1:71" s="1" customFormat="1" ht="12" customHeight="1">
      <c r="B22" s="18"/>
      <c r="C22" s="19"/>
      <c r="D22" s="25" t="s">
        <v>35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</row>
    <row r="23" spans="1:71" s="1" customFormat="1" ht="16.5" customHeight="1">
      <c r="B23" s="18"/>
      <c r="C23" s="19"/>
      <c r="D23" s="19"/>
      <c r="E23" s="235" t="s">
        <v>1</v>
      </c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O23" s="19"/>
      <c r="AP23" s="19"/>
      <c r="AQ23" s="19"/>
      <c r="AR23" s="17"/>
    </row>
    <row r="24" spans="1:71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</row>
    <row r="25" spans="1:71" s="1" customFormat="1" ht="6.95" customHeight="1">
      <c r="B25" s="18"/>
      <c r="C25" s="19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19"/>
      <c r="AQ25" s="19"/>
      <c r="AR25" s="17"/>
    </row>
    <row r="26" spans="1:71" s="2" customFormat="1" ht="25.9" customHeight="1">
      <c r="A26" s="28"/>
      <c r="B26" s="29"/>
      <c r="C26" s="30"/>
      <c r="D26" s="31" t="s">
        <v>36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36">
        <f>ROUND(AG94,2)</f>
        <v>103616.25</v>
      </c>
      <c r="AL26" s="237"/>
      <c r="AM26" s="237"/>
      <c r="AN26" s="237"/>
      <c r="AO26" s="237"/>
      <c r="AP26" s="30"/>
      <c r="AQ26" s="30"/>
      <c r="AR26" s="33"/>
      <c r="BE26" s="28"/>
    </row>
    <row r="27" spans="1:71" s="2" customFormat="1" ht="6.95" customHeight="1">
      <c r="A27" s="28"/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3"/>
      <c r="BE27" s="28"/>
    </row>
    <row r="28" spans="1:71" s="2" customFormat="1" ht="12.75">
      <c r="A28" s="28"/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238" t="s">
        <v>37</v>
      </c>
      <c r="M28" s="238"/>
      <c r="N28" s="238"/>
      <c r="O28" s="238"/>
      <c r="P28" s="238"/>
      <c r="Q28" s="30"/>
      <c r="R28" s="30"/>
      <c r="S28" s="30"/>
      <c r="T28" s="30"/>
      <c r="U28" s="30"/>
      <c r="V28" s="30"/>
      <c r="W28" s="238" t="s">
        <v>38</v>
      </c>
      <c r="X28" s="238"/>
      <c r="Y28" s="238"/>
      <c r="Z28" s="238"/>
      <c r="AA28" s="238"/>
      <c r="AB28" s="238"/>
      <c r="AC28" s="238"/>
      <c r="AD28" s="238"/>
      <c r="AE28" s="238"/>
      <c r="AF28" s="30"/>
      <c r="AG28" s="30"/>
      <c r="AH28" s="30"/>
      <c r="AI28" s="30"/>
      <c r="AJ28" s="30"/>
      <c r="AK28" s="238" t="s">
        <v>39</v>
      </c>
      <c r="AL28" s="238"/>
      <c r="AM28" s="238"/>
      <c r="AN28" s="238"/>
      <c r="AO28" s="238"/>
      <c r="AP28" s="30"/>
      <c r="AQ28" s="30"/>
      <c r="AR28" s="33"/>
      <c r="BE28" s="28"/>
    </row>
    <row r="29" spans="1:71" s="3" customFormat="1" ht="14.45" customHeight="1">
      <c r="B29" s="34"/>
      <c r="C29" s="35"/>
      <c r="D29" s="25" t="s">
        <v>40</v>
      </c>
      <c r="E29" s="35"/>
      <c r="F29" s="25" t="s">
        <v>41</v>
      </c>
      <c r="G29" s="35"/>
      <c r="H29" s="35"/>
      <c r="I29" s="35"/>
      <c r="J29" s="35"/>
      <c r="K29" s="35"/>
      <c r="L29" s="239">
        <v>0.2</v>
      </c>
      <c r="M29" s="240"/>
      <c r="N29" s="240"/>
      <c r="O29" s="240"/>
      <c r="P29" s="240"/>
      <c r="Q29" s="35"/>
      <c r="R29" s="35"/>
      <c r="S29" s="35"/>
      <c r="T29" s="35"/>
      <c r="U29" s="35"/>
      <c r="V29" s="35"/>
      <c r="W29" s="241">
        <f>ROUND(AZ94, 2)</f>
        <v>0</v>
      </c>
      <c r="X29" s="240"/>
      <c r="Y29" s="240"/>
      <c r="Z29" s="240"/>
      <c r="AA29" s="240"/>
      <c r="AB29" s="240"/>
      <c r="AC29" s="240"/>
      <c r="AD29" s="240"/>
      <c r="AE29" s="240"/>
      <c r="AF29" s="35"/>
      <c r="AG29" s="35"/>
      <c r="AH29" s="35"/>
      <c r="AI29" s="35"/>
      <c r="AJ29" s="35"/>
      <c r="AK29" s="241">
        <f>ROUND(AV94, 2)</f>
        <v>0</v>
      </c>
      <c r="AL29" s="240"/>
      <c r="AM29" s="240"/>
      <c r="AN29" s="240"/>
      <c r="AO29" s="240"/>
      <c r="AP29" s="35"/>
      <c r="AQ29" s="35"/>
      <c r="AR29" s="36"/>
    </row>
    <row r="30" spans="1:71" s="3" customFormat="1" ht="14.45" customHeight="1">
      <c r="B30" s="34"/>
      <c r="C30" s="35"/>
      <c r="D30" s="35"/>
      <c r="E30" s="35"/>
      <c r="F30" s="25" t="s">
        <v>42</v>
      </c>
      <c r="G30" s="35"/>
      <c r="H30" s="35"/>
      <c r="I30" s="35"/>
      <c r="J30" s="35"/>
      <c r="K30" s="35"/>
      <c r="L30" s="239">
        <v>0.2</v>
      </c>
      <c r="M30" s="240"/>
      <c r="N30" s="240"/>
      <c r="O30" s="240"/>
      <c r="P30" s="240"/>
      <c r="Q30" s="35"/>
      <c r="R30" s="35"/>
      <c r="S30" s="35"/>
      <c r="T30" s="35"/>
      <c r="U30" s="35"/>
      <c r="V30" s="35"/>
      <c r="W30" s="241">
        <f>ROUND(BA94, 2)</f>
        <v>103616.25</v>
      </c>
      <c r="X30" s="240"/>
      <c r="Y30" s="240"/>
      <c r="Z30" s="240"/>
      <c r="AA30" s="240"/>
      <c r="AB30" s="240"/>
      <c r="AC30" s="240"/>
      <c r="AD30" s="240"/>
      <c r="AE30" s="240"/>
      <c r="AF30" s="35"/>
      <c r="AG30" s="35"/>
      <c r="AH30" s="35"/>
      <c r="AI30" s="35"/>
      <c r="AJ30" s="35"/>
      <c r="AK30" s="241">
        <f>ROUND(AW94, 2)</f>
        <v>20723.25</v>
      </c>
      <c r="AL30" s="240"/>
      <c r="AM30" s="240"/>
      <c r="AN30" s="240"/>
      <c r="AO30" s="240"/>
      <c r="AP30" s="35"/>
      <c r="AQ30" s="35"/>
      <c r="AR30" s="36"/>
    </row>
    <row r="31" spans="1:71" s="3" customFormat="1" ht="14.45" hidden="1" customHeight="1">
      <c r="B31" s="34"/>
      <c r="C31" s="35"/>
      <c r="D31" s="35"/>
      <c r="E31" s="35"/>
      <c r="F31" s="25" t="s">
        <v>43</v>
      </c>
      <c r="G31" s="35"/>
      <c r="H31" s="35"/>
      <c r="I31" s="35"/>
      <c r="J31" s="35"/>
      <c r="K31" s="35"/>
      <c r="L31" s="239">
        <v>0.2</v>
      </c>
      <c r="M31" s="240"/>
      <c r="N31" s="240"/>
      <c r="O31" s="240"/>
      <c r="P31" s="240"/>
      <c r="Q31" s="35"/>
      <c r="R31" s="35"/>
      <c r="S31" s="35"/>
      <c r="T31" s="35"/>
      <c r="U31" s="35"/>
      <c r="V31" s="35"/>
      <c r="W31" s="241">
        <f>ROUND(BB94, 2)</f>
        <v>0</v>
      </c>
      <c r="X31" s="240"/>
      <c r="Y31" s="240"/>
      <c r="Z31" s="240"/>
      <c r="AA31" s="240"/>
      <c r="AB31" s="240"/>
      <c r="AC31" s="240"/>
      <c r="AD31" s="240"/>
      <c r="AE31" s="240"/>
      <c r="AF31" s="35"/>
      <c r="AG31" s="35"/>
      <c r="AH31" s="35"/>
      <c r="AI31" s="35"/>
      <c r="AJ31" s="35"/>
      <c r="AK31" s="241">
        <v>0</v>
      </c>
      <c r="AL31" s="240"/>
      <c r="AM31" s="240"/>
      <c r="AN31" s="240"/>
      <c r="AO31" s="240"/>
      <c r="AP31" s="35"/>
      <c r="AQ31" s="35"/>
      <c r="AR31" s="36"/>
    </row>
    <row r="32" spans="1:71" s="3" customFormat="1" ht="14.45" hidden="1" customHeight="1">
      <c r="B32" s="34"/>
      <c r="C32" s="35"/>
      <c r="D32" s="35"/>
      <c r="E32" s="35"/>
      <c r="F32" s="25" t="s">
        <v>44</v>
      </c>
      <c r="G32" s="35"/>
      <c r="H32" s="35"/>
      <c r="I32" s="35"/>
      <c r="J32" s="35"/>
      <c r="K32" s="35"/>
      <c r="L32" s="239">
        <v>0.2</v>
      </c>
      <c r="M32" s="240"/>
      <c r="N32" s="240"/>
      <c r="O32" s="240"/>
      <c r="P32" s="240"/>
      <c r="Q32" s="35"/>
      <c r="R32" s="35"/>
      <c r="S32" s="35"/>
      <c r="T32" s="35"/>
      <c r="U32" s="35"/>
      <c r="V32" s="35"/>
      <c r="W32" s="241">
        <f>ROUND(BC94, 2)</f>
        <v>0</v>
      </c>
      <c r="X32" s="240"/>
      <c r="Y32" s="240"/>
      <c r="Z32" s="240"/>
      <c r="AA32" s="240"/>
      <c r="AB32" s="240"/>
      <c r="AC32" s="240"/>
      <c r="AD32" s="240"/>
      <c r="AE32" s="240"/>
      <c r="AF32" s="35"/>
      <c r="AG32" s="35"/>
      <c r="AH32" s="35"/>
      <c r="AI32" s="35"/>
      <c r="AJ32" s="35"/>
      <c r="AK32" s="241">
        <v>0</v>
      </c>
      <c r="AL32" s="240"/>
      <c r="AM32" s="240"/>
      <c r="AN32" s="240"/>
      <c r="AO32" s="240"/>
      <c r="AP32" s="35"/>
      <c r="AQ32" s="35"/>
      <c r="AR32" s="36"/>
    </row>
    <row r="33" spans="1:57" s="3" customFormat="1" ht="14.45" hidden="1" customHeight="1">
      <c r="B33" s="34"/>
      <c r="C33" s="35"/>
      <c r="D33" s="35"/>
      <c r="E33" s="35"/>
      <c r="F33" s="25" t="s">
        <v>45</v>
      </c>
      <c r="G33" s="35"/>
      <c r="H33" s="35"/>
      <c r="I33" s="35"/>
      <c r="J33" s="35"/>
      <c r="K33" s="35"/>
      <c r="L33" s="239">
        <v>0</v>
      </c>
      <c r="M33" s="240"/>
      <c r="N33" s="240"/>
      <c r="O33" s="240"/>
      <c r="P33" s="240"/>
      <c r="Q33" s="35"/>
      <c r="R33" s="35"/>
      <c r="S33" s="35"/>
      <c r="T33" s="35"/>
      <c r="U33" s="35"/>
      <c r="V33" s="35"/>
      <c r="W33" s="241">
        <f>ROUND(BD94, 2)</f>
        <v>0</v>
      </c>
      <c r="X33" s="240"/>
      <c r="Y33" s="240"/>
      <c r="Z33" s="240"/>
      <c r="AA33" s="240"/>
      <c r="AB33" s="240"/>
      <c r="AC33" s="240"/>
      <c r="AD33" s="240"/>
      <c r="AE33" s="240"/>
      <c r="AF33" s="35"/>
      <c r="AG33" s="35"/>
      <c r="AH33" s="35"/>
      <c r="AI33" s="35"/>
      <c r="AJ33" s="35"/>
      <c r="AK33" s="241">
        <v>0</v>
      </c>
      <c r="AL33" s="240"/>
      <c r="AM33" s="240"/>
      <c r="AN33" s="240"/>
      <c r="AO33" s="240"/>
      <c r="AP33" s="35"/>
      <c r="AQ33" s="35"/>
      <c r="AR33" s="36"/>
    </row>
    <row r="34" spans="1:57" s="2" customFormat="1" ht="6.95" customHeight="1">
      <c r="A34" s="28"/>
      <c r="B34" s="2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3"/>
      <c r="BE34" s="28"/>
    </row>
    <row r="35" spans="1:57" s="2" customFormat="1" ht="25.9" customHeight="1">
      <c r="A35" s="28"/>
      <c r="B35" s="29"/>
      <c r="C35" s="37"/>
      <c r="D35" s="38" t="s">
        <v>46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47</v>
      </c>
      <c r="U35" s="39"/>
      <c r="V35" s="39"/>
      <c r="W35" s="39"/>
      <c r="X35" s="245" t="s">
        <v>48</v>
      </c>
      <c r="Y35" s="243"/>
      <c r="Z35" s="243"/>
      <c r="AA35" s="243"/>
      <c r="AB35" s="243"/>
      <c r="AC35" s="39"/>
      <c r="AD35" s="39"/>
      <c r="AE35" s="39"/>
      <c r="AF35" s="39"/>
      <c r="AG35" s="39"/>
      <c r="AH35" s="39"/>
      <c r="AI35" s="39"/>
      <c r="AJ35" s="39"/>
      <c r="AK35" s="242">
        <f>SUM(AK26:AK33)</f>
        <v>124339.5</v>
      </c>
      <c r="AL35" s="243"/>
      <c r="AM35" s="243"/>
      <c r="AN35" s="243"/>
      <c r="AO35" s="244"/>
      <c r="AP35" s="37"/>
      <c r="AQ35" s="37"/>
      <c r="AR35" s="33"/>
      <c r="BE35" s="28"/>
    </row>
    <row r="36" spans="1:57" s="2" customFormat="1" ht="6.95" customHeight="1">
      <c r="A36" s="28"/>
      <c r="B36" s="29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3"/>
      <c r="BE36" s="28"/>
    </row>
    <row r="37" spans="1:57" s="2" customFormat="1" ht="14.45" customHeight="1">
      <c r="A37" s="28"/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3"/>
      <c r="BE37" s="28"/>
    </row>
    <row r="38" spans="1:57" s="1" customFormat="1" ht="14.45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1:57" s="1" customFormat="1" ht="14.45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1:57" s="1" customFormat="1" ht="14.4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1:57" s="1" customFormat="1" ht="14.45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1:57" s="1" customFormat="1" ht="14.45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1:57" s="1" customFormat="1" ht="14.45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1:57" s="1" customFormat="1" ht="14.45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1:57" s="1" customFormat="1" ht="14.45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1:57" s="1" customFormat="1" ht="14.45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1:57" s="1" customFormat="1" ht="14.45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1:57" s="1" customFormat="1" ht="14.45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1:57" s="2" customFormat="1" ht="14.45" customHeight="1">
      <c r="B49" s="41"/>
      <c r="C49" s="42"/>
      <c r="D49" s="43" t="s">
        <v>49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50</v>
      </c>
      <c r="AI49" s="44"/>
      <c r="AJ49" s="44"/>
      <c r="AK49" s="44"/>
      <c r="AL49" s="44"/>
      <c r="AM49" s="44"/>
      <c r="AN49" s="44"/>
      <c r="AO49" s="44"/>
      <c r="AP49" s="42"/>
      <c r="AQ49" s="42"/>
      <c r="AR49" s="45"/>
    </row>
    <row r="50" spans="1:57" ht="11.25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1:57" ht="11.25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1:57" ht="11.25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1:57" ht="11.25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1:57" ht="11.25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1:57" ht="11.2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1:57" ht="11.25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1:57" ht="11.25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1:57" ht="11.25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1:57" ht="11.25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.75">
      <c r="A60" s="28"/>
      <c r="B60" s="29"/>
      <c r="C60" s="30"/>
      <c r="D60" s="46" t="s">
        <v>51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6" t="s">
        <v>52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6" t="s">
        <v>51</v>
      </c>
      <c r="AI60" s="32"/>
      <c r="AJ60" s="32"/>
      <c r="AK60" s="32"/>
      <c r="AL60" s="32"/>
      <c r="AM60" s="46" t="s">
        <v>52</v>
      </c>
      <c r="AN60" s="32"/>
      <c r="AO60" s="32"/>
      <c r="AP60" s="30"/>
      <c r="AQ60" s="30"/>
      <c r="AR60" s="33"/>
      <c r="BE60" s="28"/>
    </row>
    <row r="61" spans="1:57" ht="11.25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1:57" ht="11.25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1:57" ht="11.25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.75">
      <c r="A64" s="28"/>
      <c r="B64" s="29"/>
      <c r="C64" s="30"/>
      <c r="D64" s="43" t="s">
        <v>53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3" t="s">
        <v>54</v>
      </c>
      <c r="AI64" s="47"/>
      <c r="AJ64" s="47"/>
      <c r="AK64" s="47"/>
      <c r="AL64" s="47"/>
      <c r="AM64" s="47"/>
      <c r="AN64" s="47"/>
      <c r="AO64" s="47"/>
      <c r="AP64" s="30"/>
      <c r="AQ64" s="30"/>
      <c r="AR64" s="33"/>
      <c r="BE64" s="28"/>
    </row>
    <row r="65" spans="1:57" ht="11.2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1:57" ht="11.25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1:57" ht="11.25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1:57" ht="11.25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1:57" ht="11.25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1:57" ht="11.25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1:57" ht="11.25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1:57" ht="11.25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1:57" ht="11.25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1:57" ht="11.25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.75">
      <c r="A75" s="28"/>
      <c r="B75" s="29"/>
      <c r="C75" s="30"/>
      <c r="D75" s="46" t="s">
        <v>51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6" t="s">
        <v>52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6" t="s">
        <v>51</v>
      </c>
      <c r="AI75" s="32"/>
      <c r="AJ75" s="32"/>
      <c r="AK75" s="32"/>
      <c r="AL75" s="32"/>
      <c r="AM75" s="46" t="s">
        <v>52</v>
      </c>
      <c r="AN75" s="32"/>
      <c r="AO75" s="32"/>
      <c r="AP75" s="30"/>
      <c r="AQ75" s="30"/>
      <c r="AR75" s="33"/>
      <c r="BE75" s="28"/>
    </row>
    <row r="76" spans="1:57" s="2" customFormat="1" ht="11.25">
      <c r="A76" s="28"/>
      <c r="B76" s="29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3"/>
      <c r="BE76" s="28"/>
    </row>
    <row r="77" spans="1:57" s="2" customFormat="1" ht="6.95" customHeight="1">
      <c r="A77" s="28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3"/>
      <c r="BE77" s="28"/>
    </row>
    <row r="81" spans="1:91" s="2" customFormat="1" ht="6.95" customHeight="1">
      <c r="A81" s="28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3"/>
      <c r="BE81" s="28"/>
    </row>
    <row r="82" spans="1:91" s="2" customFormat="1" ht="24.95" customHeight="1">
      <c r="A82" s="28"/>
      <c r="B82" s="29"/>
      <c r="C82" s="20" t="s">
        <v>55</v>
      </c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3"/>
      <c r="BE82" s="28"/>
    </row>
    <row r="83" spans="1:91" s="2" customFormat="1" ht="6.95" customHeight="1">
      <c r="A83" s="28"/>
      <c r="B83" s="29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3"/>
      <c r="BE83" s="28"/>
    </row>
    <row r="84" spans="1:91" s="4" customFormat="1" ht="12" customHeight="1">
      <c r="B84" s="52"/>
      <c r="C84" s="25" t="s">
        <v>11</v>
      </c>
      <c r="D84" s="53"/>
      <c r="E84" s="53"/>
      <c r="F84" s="53"/>
      <c r="G84" s="53"/>
      <c r="H84" s="53"/>
      <c r="I84" s="53"/>
      <c r="J84" s="53"/>
      <c r="K84" s="53"/>
      <c r="L84" s="53" t="str">
        <f>K5</f>
        <v>2124_Janov_vrZMENY</v>
      </c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4"/>
    </row>
    <row r="85" spans="1:91" s="5" customFormat="1" ht="36.950000000000003" customHeight="1">
      <c r="B85" s="55"/>
      <c r="C85" s="56" t="s">
        <v>14</v>
      </c>
      <c r="D85" s="57"/>
      <c r="E85" s="57"/>
      <c r="F85" s="57"/>
      <c r="G85" s="57"/>
      <c r="H85" s="57"/>
      <c r="I85" s="57"/>
      <c r="J85" s="57"/>
      <c r="K85" s="57"/>
      <c r="L85" s="211" t="str">
        <f>K6</f>
        <v>Verejný vodovod v obci Janov vr. Zmeny</v>
      </c>
      <c r="M85" s="212"/>
      <c r="N85" s="212"/>
      <c r="O85" s="212"/>
      <c r="P85" s="212"/>
      <c r="Q85" s="212"/>
      <c r="R85" s="212"/>
      <c r="S85" s="212"/>
      <c r="T85" s="212"/>
      <c r="U85" s="212"/>
      <c r="V85" s="212"/>
      <c r="W85" s="212"/>
      <c r="X85" s="212"/>
      <c r="Y85" s="212"/>
      <c r="Z85" s="212"/>
      <c r="AA85" s="212"/>
      <c r="AB85" s="212"/>
      <c r="AC85" s="212"/>
      <c r="AD85" s="212"/>
      <c r="AE85" s="212"/>
      <c r="AF85" s="212"/>
      <c r="AG85" s="212"/>
      <c r="AH85" s="212"/>
      <c r="AI85" s="212"/>
      <c r="AJ85" s="212"/>
      <c r="AK85" s="212"/>
      <c r="AL85" s="212"/>
      <c r="AM85" s="212"/>
      <c r="AN85" s="212"/>
      <c r="AO85" s="212"/>
      <c r="AP85" s="57"/>
      <c r="AQ85" s="57"/>
      <c r="AR85" s="58"/>
    </row>
    <row r="86" spans="1:91" s="2" customFormat="1" ht="6.95" customHeight="1">
      <c r="A86" s="28"/>
      <c r="B86" s="29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3"/>
      <c r="BE86" s="28"/>
    </row>
    <row r="87" spans="1:91" s="2" customFormat="1" ht="12" customHeight="1">
      <c r="A87" s="28"/>
      <c r="B87" s="29"/>
      <c r="C87" s="25" t="s">
        <v>18</v>
      </c>
      <c r="D87" s="30"/>
      <c r="E87" s="30"/>
      <c r="F87" s="30"/>
      <c r="G87" s="30"/>
      <c r="H87" s="30"/>
      <c r="I87" s="30"/>
      <c r="J87" s="30"/>
      <c r="K87" s="30"/>
      <c r="L87" s="59" t="str">
        <f>IF(K8="","",K8)</f>
        <v>Obec Janov</v>
      </c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25" t="s">
        <v>20</v>
      </c>
      <c r="AJ87" s="30"/>
      <c r="AK87" s="30"/>
      <c r="AL87" s="30"/>
      <c r="AM87" s="213" t="str">
        <f>IF(AN8= "","",AN8)</f>
        <v>21. 9. 2020</v>
      </c>
      <c r="AN87" s="213"/>
      <c r="AO87" s="30"/>
      <c r="AP87" s="30"/>
      <c r="AQ87" s="30"/>
      <c r="AR87" s="33"/>
      <c r="BE87" s="28"/>
    </row>
    <row r="88" spans="1:91" s="2" customFormat="1" ht="6.95" customHeight="1">
      <c r="A88" s="28"/>
      <c r="B88" s="29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3"/>
      <c r="BE88" s="28"/>
    </row>
    <row r="89" spans="1:91" s="2" customFormat="1" ht="15.2" customHeight="1">
      <c r="A89" s="28"/>
      <c r="B89" s="29"/>
      <c r="C89" s="25" t="s">
        <v>22</v>
      </c>
      <c r="D89" s="30"/>
      <c r="E89" s="30"/>
      <c r="F89" s="30"/>
      <c r="G89" s="30"/>
      <c r="H89" s="30"/>
      <c r="I89" s="30"/>
      <c r="J89" s="30"/>
      <c r="K89" s="30"/>
      <c r="L89" s="53" t="str">
        <f>IF(E11= "","",E11)</f>
        <v>Obec Janov</v>
      </c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25" t="s">
        <v>30</v>
      </c>
      <c r="AJ89" s="30"/>
      <c r="AK89" s="30"/>
      <c r="AL89" s="30"/>
      <c r="AM89" s="214" t="str">
        <f>IF(E17="","",E17)</f>
        <v xml:space="preserve"> </v>
      </c>
      <c r="AN89" s="215"/>
      <c r="AO89" s="215"/>
      <c r="AP89" s="215"/>
      <c r="AQ89" s="30"/>
      <c r="AR89" s="33"/>
      <c r="AS89" s="216" t="s">
        <v>56</v>
      </c>
      <c r="AT89" s="217"/>
      <c r="AU89" s="61"/>
      <c r="AV89" s="61"/>
      <c r="AW89" s="61"/>
      <c r="AX89" s="61"/>
      <c r="AY89" s="61"/>
      <c r="AZ89" s="61"/>
      <c r="BA89" s="61"/>
      <c r="BB89" s="61"/>
      <c r="BC89" s="61"/>
      <c r="BD89" s="62"/>
      <c r="BE89" s="28"/>
    </row>
    <row r="90" spans="1:91" s="2" customFormat="1" ht="15.2" customHeight="1">
      <c r="A90" s="28"/>
      <c r="B90" s="29"/>
      <c r="C90" s="25" t="s">
        <v>26</v>
      </c>
      <c r="D90" s="30"/>
      <c r="E90" s="30"/>
      <c r="F90" s="30"/>
      <c r="G90" s="30"/>
      <c r="H90" s="30"/>
      <c r="I90" s="30"/>
      <c r="J90" s="30"/>
      <c r="K90" s="30"/>
      <c r="L90" s="53" t="str">
        <f>IF(E14="","",E14)</f>
        <v>EKOFORM spol. s r.o. Levice</v>
      </c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25" t="s">
        <v>33</v>
      </c>
      <c r="AJ90" s="30"/>
      <c r="AK90" s="30"/>
      <c r="AL90" s="30"/>
      <c r="AM90" s="214" t="str">
        <f>IF(E20="","",E20)</f>
        <v>Ing. Mihálková</v>
      </c>
      <c r="AN90" s="215"/>
      <c r="AO90" s="215"/>
      <c r="AP90" s="215"/>
      <c r="AQ90" s="30"/>
      <c r="AR90" s="33"/>
      <c r="AS90" s="218"/>
      <c r="AT90" s="219"/>
      <c r="AU90" s="63"/>
      <c r="AV90" s="63"/>
      <c r="AW90" s="63"/>
      <c r="AX90" s="63"/>
      <c r="AY90" s="63"/>
      <c r="AZ90" s="63"/>
      <c r="BA90" s="63"/>
      <c r="BB90" s="63"/>
      <c r="BC90" s="63"/>
      <c r="BD90" s="64"/>
      <c r="BE90" s="28"/>
    </row>
    <row r="91" spans="1:91" s="2" customFormat="1" ht="10.9" customHeight="1">
      <c r="A91" s="28"/>
      <c r="B91" s="29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3"/>
      <c r="AS91" s="220"/>
      <c r="AT91" s="221"/>
      <c r="AU91" s="65"/>
      <c r="AV91" s="65"/>
      <c r="AW91" s="65"/>
      <c r="AX91" s="65"/>
      <c r="AY91" s="65"/>
      <c r="AZ91" s="65"/>
      <c r="BA91" s="65"/>
      <c r="BB91" s="65"/>
      <c r="BC91" s="65"/>
      <c r="BD91" s="66"/>
      <c r="BE91" s="28"/>
    </row>
    <row r="92" spans="1:91" s="2" customFormat="1" ht="29.25" customHeight="1">
      <c r="A92" s="28"/>
      <c r="B92" s="29"/>
      <c r="C92" s="222" t="s">
        <v>57</v>
      </c>
      <c r="D92" s="223"/>
      <c r="E92" s="223"/>
      <c r="F92" s="223"/>
      <c r="G92" s="223"/>
      <c r="H92" s="67"/>
      <c r="I92" s="224" t="s">
        <v>58</v>
      </c>
      <c r="J92" s="223"/>
      <c r="K92" s="223"/>
      <c r="L92" s="223"/>
      <c r="M92" s="223"/>
      <c r="N92" s="223"/>
      <c r="O92" s="223"/>
      <c r="P92" s="223"/>
      <c r="Q92" s="223"/>
      <c r="R92" s="223"/>
      <c r="S92" s="223"/>
      <c r="T92" s="223"/>
      <c r="U92" s="223"/>
      <c r="V92" s="223"/>
      <c r="W92" s="223"/>
      <c r="X92" s="223"/>
      <c r="Y92" s="223"/>
      <c r="Z92" s="223"/>
      <c r="AA92" s="223"/>
      <c r="AB92" s="223"/>
      <c r="AC92" s="223"/>
      <c r="AD92" s="223"/>
      <c r="AE92" s="223"/>
      <c r="AF92" s="223"/>
      <c r="AG92" s="226" t="s">
        <v>59</v>
      </c>
      <c r="AH92" s="223"/>
      <c r="AI92" s="223"/>
      <c r="AJ92" s="223"/>
      <c r="AK92" s="223"/>
      <c r="AL92" s="223"/>
      <c r="AM92" s="223"/>
      <c r="AN92" s="224" t="s">
        <v>60</v>
      </c>
      <c r="AO92" s="223"/>
      <c r="AP92" s="225"/>
      <c r="AQ92" s="68" t="s">
        <v>61</v>
      </c>
      <c r="AR92" s="33"/>
      <c r="AS92" s="69" t="s">
        <v>62</v>
      </c>
      <c r="AT92" s="70" t="s">
        <v>63</v>
      </c>
      <c r="AU92" s="70" t="s">
        <v>64</v>
      </c>
      <c r="AV92" s="70" t="s">
        <v>65</v>
      </c>
      <c r="AW92" s="70" t="s">
        <v>66</v>
      </c>
      <c r="AX92" s="70" t="s">
        <v>67</v>
      </c>
      <c r="AY92" s="70" t="s">
        <v>68</v>
      </c>
      <c r="AZ92" s="70" t="s">
        <v>69</v>
      </c>
      <c r="BA92" s="70" t="s">
        <v>70</v>
      </c>
      <c r="BB92" s="70" t="s">
        <v>71</v>
      </c>
      <c r="BC92" s="70" t="s">
        <v>72</v>
      </c>
      <c r="BD92" s="71" t="s">
        <v>73</v>
      </c>
      <c r="BE92" s="28"/>
    </row>
    <row r="93" spans="1:91" s="2" customFormat="1" ht="10.9" customHeight="1">
      <c r="A93" s="28"/>
      <c r="B93" s="29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3"/>
      <c r="AS93" s="72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4"/>
      <c r="BE93" s="28"/>
    </row>
    <row r="94" spans="1:91" s="6" customFormat="1" ht="32.450000000000003" customHeight="1">
      <c r="B94" s="75"/>
      <c r="C94" s="76" t="s">
        <v>74</v>
      </c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230">
        <f>ROUND(SUM(AG95:AG102),2)</f>
        <v>103616.25</v>
      </c>
      <c r="AH94" s="230"/>
      <c r="AI94" s="230"/>
      <c r="AJ94" s="230"/>
      <c r="AK94" s="230"/>
      <c r="AL94" s="230"/>
      <c r="AM94" s="230"/>
      <c r="AN94" s="231">
        <f t="shared" ref="AN94:AN102" si="0">SUM(AG94,AT94)</f>
        <v>124339.5</v>
      </c>
      <c r="AO94" s="231"/>
      <c r="AP94" s="231"/>
      <c r="AQ94" s="79" t="s">
        <v>1</v>
      </c>
      <c r="AR94" s="80"/>
      <c r="AS94" s="81">
        <f>ROUND(SUM(AS95:AS102),2)</f>
        <v>0</v>
      </c>
      <c r="AT94" s="82">
        <f t="shared" ref="AT94:AT102" si="1">ROUND(SUM(AV94:AW94),2)</f>
        <v>20723.25</v>
      </c>
      <c r="AU94" s="83">
        <f>ROUND(SUM(AU95:AU102),5)</f>
        <v>1749.2183299999999</v>
      </c>
      <c r="AV94" s="82">
        <f>ROUND(AZ94*L29,2)</f>
        <v>0</v>
      </c>
      <c r="AW94" s="82">
        <f>ROUND(BA94*L30,2)</f>
        <v>20723.25</v>
      </c>
      <c r="AX94" s="82">
        <f>ROUND(BB94*L29,2)</f>
        <v>0</v>
      </c>
      <c r="AY94" s="82">
        <f>ROUND(BC94*L30,2)</f>
        <v>0</v>
      </c>
      <c r="AZ94" s="82">
        <f>ROUND(SUM(AZ95:AZ102),2)</f>
        <v>0</v>
      </c>
      <c r="BA94" s="82">
        <f>ROUND(SUM(BA95:BA102),2)</f>
        <v>103616.25</v>
      </c>
      <c r="BB94" s="82">
        <f>ROUND(SUM(BB95:BB102),2)</f>
        <v>0</v>
      </c>
      <c r="BC94" s="82">
        <f>ROUND(SUM(BC95:BC102),2)</f>
        <v>0</v>
      </c>
      <c r="BD94" s="84">
        <f>ROUND(SUM(BD95:BD102),2)</f>
        <v>0</v>
      </c>
      <c r="BS94" s="85" t="s">
        <v>75</v>
      </c>
      <c r="BT94" s="85" t="s">
        <v>13</v>
      </c>
      <c r="BU94" s="86" t="s">
        <v>76</v>
      </c>
      <c r="BV94" s="85" t="s">
        <v>77</v>
      </c>
      <c r="BW94" s="85" t="s">
        <v>5</v>
      </c>
      <c r="BX94" s="85" t="s">
        <v>78</v>
      </c>
      <c r="CL94" s="85" t="s">
        <v>1</v>
      </c>
    </row>
    <row r="95" spans="1:91" s="7" customFormat="1" ht="16.5" customHeight="1">
      <c r="A95" s="87" t="s">
        <v>79</v>
      </c>
      <c r="B95" s="88"/>
      <c r="C95" s="89"/>
      <c r="D95" s="229" t="s">
        <v>80</v>
      </c>
      <c r="E95" s="229"/>
      <c r="F95" s="229"/>
      <c r="G95" s="229"/>
      <c r="H95" s="229"/>
      <c r="I95" s="90"/>
      <c r="J95" s="229" t="s">
        <v>81</v>
      </c>
      <c r="K95" s="229"/>
      <c r="L95" s="229"/>
      <c r="M95" s="229"/>
      <c r="N95" s="229"/>
      <c r="O95" s="229"/>
      <c r="P95" s="229"/>
      <c r="Q95" s="229"/>
      <c r="R95" s="229"/>
      <c r="S95" s="229"/>
      <c r="T95" s="229"/>
      <c r="U95" s="229"/>
      <c r="V95" s="229"/>
      <c r="W95" s="229"/>
      <c r="X95" s="229"/>
      <c r="Y95" s="229"/>
      <c r="Z95" s="229"/>
      <c r="AA95" s="229"/>
      <c r="AB95" s="229"/>
      <c r="AC95" s="229"/>
      <c r="AD95" s="229"/>
      <c r="AE95" s="229"/>
      <c r="AF95" s="229"/>
      <c r="AG95" s="227">
        <f>'PS01 - PS01 Úprava vody a...'!J30</f>
        <v>3060</v>
      </c>
      <c r="AH95" s="228"/>
      <c r="AI95" s="228"/>
      <c r="AJ95" s="228"/>
      <c r="AK95" s="228"/>
      <c r="AL95" s="228"/>
      <c r="AM95" s="228"/>
      <c r="AN95" s="227">
        <f t="shared" si="0"/>
        <v>3672</v>
      </c>
      <c r="AO95" s="228"/>
      <c r="AP95" s="228"/>
      <c r="AQ95" s="91" t="s">
        <v>82</v>
      </c>
      <c r="AR95" s="92"/>
      <c r="AS95" s="93">
        <v>0</v>
      </c>
      <c r="AT95" s="94">
        <f t="shared" si="1"/>
        <v>612</v>
      </c>
      <c r="AU95" s="95">
        <f>'PS01 - PS01 Úprava vody a...'!P118</f>
        <v>0</v>
      </c>
      <c r="AV95" s="94">
        <f>'PS01 - PS01 Úprava vody a...'!J33</f>
        <v>0</v>
      </c>
      <c r="AW95" s="94">
        <f>'PS01 - PS01 Úprava vody a...'!J34</f>
        <v>612</v>
      </c>
      <c r="AX95" s="94">
        <f>'PS01 - PS01 Úprava vody a...'!J35</f>
        <v>0</v>
      </c>
      <c r="AY95" s="94">
        <f>'PS01 - PS01 Úprava vody a...'!J36</f>
        <v>0</v>
      </c>
      <c r="AZ95" s="94">
        <f>'PS01 - PS01 Úprava vody a...'!F33</f>
        <v>0</v>
      </c>
      <c r="BA95" s="94">
        <f>'PS01 - PS01 Úprava vody a...'!F34</f>
        <v>3060</v>
      </c>
      <c r="BB95" s="94">
        <f>'PS01 - PS01 Úprava vody a...'!F35</f>
        <v>0</v>
      </c>
      <c r="BC95" s="94">
        <f>'PS01 - PS01 Úprava vody a...'!F36</f>
        <v>0</v>
      </c>
      <c r="BD95" s="96">
        <f>'PS01 - PS01 Úprava vody a...'!F37</f>
        <v>0</v>
      </c>
      <c r="BT95" s="97" t="s">
        <v>83</v>
      </c>
      <c r="BV95" s="97" t="s">
        <v>77</v>
      </c>
      <c r="BW95" s="97" t="s">
        <v>84</v>
      </c>
      <c r="BX95" s="97" t="s">
        <v>5</v>
      </c>
      <c r="CL95" s="97" t="s">
        <v>1</v>
      </c>
      <c r="CM95" s="97" t="s">
        <v>13</v>
      </c>
    </row>
    <row r="96" spans="1:91" s="7" customFormat="1" ht="37.5" customHeight="1">
      <c r="A96" s="87" t="s">
        <v>79</v>
      </c>
      <c r="B96" s="88"/>
      <c r="C96" s="89"/>
      <c r="D96" s="229" t="s">
        <v>85</v>
      </c>
      <c r="E96" s="229"/>
      <c r="F96" s="229"/>
      <c r="G96" s="229"/>
      <c r="H96" s="229"/>
      <c r="I96" s="90"/>
      <c r="J96" s="229" t="s">
        <v>86</v>
      </c>
      <c r="K96" s="229"/>
      <c r="L96" s="229"/>
      <c r="M96" s="229"/>
      <c r="N96" s="229"/>
      <c r="O96" s="229"/>
      <c r="P96" s="229"/>
      <c r="Q96" s="229"/>
      <c r="R96" s="229"/>
      <c r="S96" s="229"/>
      <c r="T96" s="229"/>
      <c r="U96" s="229"/>
      <c r="V96" s="229"/>
      <c r="W96" s="229"/>
      <c r="X96" s="229"/>
      <c r="Y96" s="229"/>
      <c r="Z96" s="229"/>
      <c r="AA96" s="229"/>
      <c r="AB96" s="229"/>
      <c r="AC96" s="229"/>
      <c r="AD96" s="229"/>
      <c r="AE96" s="229"/>
      <c r="AF96" s="229"/>
      <c r="AG96" s="227">
        <f>'ARMATURY_Zmena - časť3_Ar...'!J30</f>
        <v>15477.98</v>
      </c>
      <c r="AH96" s="228"/>
      <c r="AI96" s="228"/>
      <c r="AJ96" s="228"/>
      <c r="AK96" s="228"/>
      <c r="AL96" s="228"/>
      <c r="AM96" s="228"/>
      <c r="AN96" s="227">
        <f t="shared" si="0"/>
        <v>18573.579999999998</v>
      </c>
      <c r="AO96" s="228"/>
      <c r="AP96" s="228"/>
      <c r="AQ96" s="91" t="s">
        <v>82</v>
      </c>
      <c r="AR96" s="92"/>
      <c r="AS96" s="93">
        <v>0</v>
      </c>
      <c r="AT96" s="94">
        <f t="shared" si="1"/>
        <v>3095.6</v>
      </c>
      <c r="AU96" s="95">
        <f>'ARMATURY_Zmena - časť3_Ar...'!P121</f>
        <v>0</v>
      </c>
      <c r="AV96" s="94">
        <f>'ARMATURY_Zmena - časť3_Ar...'!J33</f>
        <v>0</v>
      </c>
      <c r="AW96" s="94">
        <f>'ARMATURY_Zmena - časť3_Ar...'!J34</f>
        <v>3095.6</v>
      </c>
      <c r="AX96" s="94">
        <f>'ARMATURY_Zmena - časť3_Ar...'!J35</f>
        <v>0</v>
      </c>
      <c r="AY96" s="94">
        <f>'ARMATURY_Zmena - časť3_Ar...'!J36</f>
        <v>0</v>
      </c>
      <c r="AZ96" s="94">
        <f>'ARMATURY_Zmena - časť3_Ar...'!F33</f>
        <v>0</v>
      </c>
      <c r="BA96" s="94">
        <f>'ARMATURY_Zmena - časť3_Ar...'!F34</f>
        <v>15477.98</v>
      </c>
      <c r="BB96" s="94">
        <f>'ARMATURY_Zmena - časť3_Ar...'!F35</f>
        <v>0</v>
      </c>
      <c r="BC96" s="94">
        <f>'ARMATURY_Zmena - časť3_Ar...'!F36</f>
        <v>0</v>
      </c>
      <c r="BD96" s="96">
        <f>'ARMATURY_Zmena - časť3_Ar...'!F37</f>
        <v>0</v>
      </c>
      <c r="BT96" s="97" t="s">
        <v>83</v>
      </c>
      <c r="BV96" s="97" t="s">
        <v>77</v>
      </c>
      <c r="BW96" s="97" t="s">
        <v>87</v>
      </c>
      <c r="BX96" s="97" t="s">
        <v>5</v>
      </c>
      <c r="CL96" s="97" t="s">
        <v>1</v>
      </c>
      <c r="CM96" s="97" t="s">
        <v>13</v>
      </c>
    </row>
    <row r="97" spans="1:91" s="7" customFormat="1" ht="24.75" customHeight="1">
      <c r="A97" s="87" t="s">
        <v>79</v>
      </c>
      <c r="B97" s="88"/>
      <c r="C97" s="89"/>
      <c r="D97" s="229" t="s">
        <v>88</v>
      </c>
      <c r="E97" s="229"/>
      <c r="F97" s="229"/>
      <c r="G97" s="229"/>
      <c r="H97" s="229"/>
      <c r="I97" s="90"/>
      <c r="J97" s="229" t="s">
        <v>89</v>
      </c>
      <c r="K97" s="229"/>
      <c r="L97" s="229"/>
      <c r="M97" s="229"/>
      <c r="N97" s="229"/>
      <c r="O97" s="229"/>
      <c r="P97" s="229"/>
      <c r="Q97" s="229"/>
      <c r="R97" s="229"/>
      <c r="S97" s="229"/>
      <c r="T97" s="229"/>
      <c r="U97" s="229"/>
      <c r="V97" s="229"/>
      <c r="W97" s="229"/>
      <c r="X97" s="229"/>
      <c r="Y97" s="229"/>
      <c r="Z97" s="229"/>
      <c r="AA97" s="229"/>
      <c r="AB97" s="229"/>
      <c r="AC97" s="229"/>
      <c r="AD97" s="229"/>
      <c r="AE97" s="229"/>
      <c r="AF97" s="229"/>
      <c r="AG97" s="227">
        <f>'VDJ_Zmena - VDJ'!J30</f>
        <v>30789.9</v>
      </c>
      <c r="AH97" s="228"/>
      <c r="AI97" s="228"/>
      <c r="AJ97" s="228"/>
      <c r="AK97" s="228"/>
      <c r="AL97" s="228"/>
      <c r="AM97" s="228"/>
      <c r="AN97" s="227">
        <f t="shared" si="0"/>
        <v>36947.880000000005</v>
      </c>
      <c r="AO97" s="228"/>
      <c r="AP97" s="228"/>
      <c r="AQ97" s="91" t="s">
        <v>82</v>
      </c>
      <c r="AR97" s="92"/>
      <c r="AS97" s="93">
        <v>0</v>
      </c>
      <c r="AT97" s="94">
        <f t="shared" si="1"/>
        <v>6157.98</v>
      </c>
      <c r="AU97" s="95">
        <f>'VDJ_Zmena - VDJ'!P119</f>
        <v>0</v>
      </c>
      <c r="AV97" s="94">
        <f>'VDJ_Zmena - VDJ'!J33</f>
        <v>0</v>
      </c>
      <c r="AW97" s="94">
        <f>'VDJ_Zmena - VDJ'!J34</f>
        <v>6157.98</v>
      </c>
      <c r="AX97" s="94">
        <f>'VDJ_Zmena - VDJ'!J35</f>
        <v>0</v>
      </c>
      <c r="AY97" s="94">
        <f>'VDJ_Zmena - VDJ'!J36</f>
        <v>0</v>
      </c>
      <c r="AZ97" s="94">
        <f>'VDJ_Zmena - VDJ'!F33</f>
        <v>0</v>
      </c>
      <c r="BA97" s="94">
        <f>'VDJ_Zmena - VDJ'!F34</f>
        <v>30789.9</v>
      </c>
      <c r="BB97" s="94">
        <f>'VDJ_Zmena - VDJ'!F35</f>
        <v>0</v>
      </c>
      <c r="BC97" s="94">
        <f>'VDJ_Zmena - VDJ'!F36</f>
        <v>0</v>
      </c>
      <c r="BD97" s="96">
        <f>'VDJ_Zmena - VDJ'!F37</f>
        <v>0</v>
      </c>
      <c r="BT97" s="97" t="s">
        <v>83</v>
      </c>
      <c r="BV97" s="97" t="s">
        <v>77</v>
      </c>
      <c r="BW97" s="97" t="s">
        <v>90</v>
      </c>
      <c r="BX97" s="97" t="s">
        <v>5</v>
      </c>
      <c r="CL97" s="97" t="s">
        <v>1</v>
      </c>
      <c r="CM97" s="97" t="s">
        <v>13</v>
      </c>
    </row>
    <row r="98" spans="1:91" s="7" customFormat="1" ht="24.75" customHeight="1">
      <c r="A98" s="87" t="s">
        <v>79</v>
      </c>
      <c r="B98" s="88"/>
      <c r="C98" s="89"/>
      <c r="D98" s="229" t="s">
        <v>91</v>
      </c>
      <c r="E98" s="229"/>
      <c r="F98" s="229"/>
      <c r="G98" s="229"/>
      <c r="H98" s="229"/>
      <c r="I98" s="90"/>
      <c r="J98" s="229" t="s">
        <v>92</v>
      </c>
      <c r="K98" s="229"/>
      <c r="L98" s="229"/>
      <c r="M98" s="229"/>
      <c r="N98" s="229"/>
      <c r="O98" s="229"/>
      <c r="P98" s="229"/>
      <c r="Q98" s="229"/>
      <c r="R98" s="229"/>
      <c r="S98" s="229"/>
      <c r="T98" s="229"/>
      <c r="U98" s="229"/>
      <c r="V98" s="229"/>
      <c r="W98" s="229"/>
      <c r="X98" s="229"/>
      <c r="Y98" s="229"/>
      <c r="Z98" s="229"/>
      <c r="AA98" s="229"/>
      <c r="AB98" s="229"/>
      <c r="AC98" s="229"/>
      <c r="AD98" s="229"/>
      <c r="AE98" s="229"/>
      <c r="AF98" s="229"/>
      <c r="AG98" s="227">
        <f>'MK_Zmena - časť1 MK'!J30</f>
        <v>21614.05</v>
      </c>
      <c r="AH98" s="228"/>
      <c r="AI98" s="228"/>
      <c r="AJ98" s="228"/>
      <c r="AK98" s="228"/>
      <c r="AL98" s="228"/>
      <c r="AM98" s="228"/>
      <c r="AN98" s="227">
        <f t="shared" si="0"/>
        <v>25936.86</v>
      </c>
      <c r="AO98" s="228"/>
      <c r="AP98" s="228"/>
      <c r="AQ98" s="91" t="s">
        <v>82</v>
      </c>
      <c r="AR98" s="92"/>
      <c r="AS98" s="93">
        <v>0</v>
      </c>
      <c r="AT98" s="94">
        <f t="shared" si="1"/>
        <v>4322.8100000000004</v>
      </c>
      <c r="AU98" s="95">
        <f>'MK_Zmena - časť1 MK'!P122</f>
        <v>0</v>
      </c>
      <c r="AV98" s="94">
        <f>'MK_Zmena - časť1 MK'!J33</f>
        <v>0</v>
      </c>
      <c r="AW98" s="94">
        <f>'MK_Zmena - časť1 MK'!J34</f>
        <v>4322.8100000000004</v>
      </c>
      <c r="AX98" s="94">
        <f>'MK_Zmena - časť1 MK'!J35</f>
        <v>0</v>
      </c>
      <c r="AY98" s="94">
        <f>'MK_Zmena - časť1 MK'!J36</f>
        <v>0</v>
      </c>
      <c r="AZ98" s="94">
        <f>'MK_Zmena - časť1 MK'!F33</f>
        <v>0</v>
      </c>
      <c r="BA98" s="94">
        <f>'MK_Zmena - časť1 MK'!F34</f>
        <v>21614.05</v>
      </c>
      <c r="BB98" s="94">
        <f>'MK_Zmena - časť1 MK'!F35</f>
        <v>0</v>
      </c>
      <c r="BC98" s="94">
        <f>'MK_Zmena - časť1 MK'!F36</f>
        <v>0</v>
      </c>
      <c r="BD98" s="96">
        <f>'MK_Zmena - časť1 MK'!F37</f>
        <v>0</v>
      </c>
      <c r="BT98" s="97" t="s">
        <v>83</v>
      </c>
      <c r="BV98" s="97" t="s">
        <v>77</v>
      </c>
      <c r="BW98" s="97" t="s">
        <v>93</v>
      </c>
      <c r="BX98" s="97" t="s">
        <v>5</v>
      </c>
      <c r="CL98" s="97" t="s">
        <v>1</v>
      </c>
      <c r="CM98" s="97" t="s">
        <v>13</v>
      </c>
    </row>
    <row r="99" spans="1:91" s="7" customFormat="1" ht="16.5" customHeight="1">
      <c r="A99" s="87" t="s">
        <v>79</v>
      </c>
      <c r="B99" s="88"/>
      <c r="C99" s="89"/>
      <c r="D99" s="229" t="s">
        <v>94</v>
      </c>
      <c r="E99" s="229"/>
      <c r="F99" s="229"/>
      <c r="G99" s="229"/>
      <c r="H99" s="229"/>
      <c r="I99" s="90"/>
      <c r="J99" s="229" t="s">
        <v>95</v>
      </c>
      <c r="K99" s="229"/>
      <c r="L99" s="229"/>
      <c r="M99" s="229"/>
      <c r="N99" s="229"/>
      <c r="O99" s="229"/>
      <c r="P99" s="229"/>
      <c r="Q99" s="229"/>
      <c r="R99" s="229"/>
      <c r="S99" s="229"/>
      <c r="T99" s="229"/>
      <c r="U99" s="229"/>
      <c r="V99" s="229"/>
      <c r="W99" s="229"/>
      <c r="X99" s="229"/>
      <c r="Y99" s="229"/>
      <c r="Z99" s="229"/>
      <c r="AA99" s="229"/>
      <c r="AB99" s="229"/>
      <c r="AC99" s="229"/>
      <c r="AD99" s="229"/>
      <c r="AE99" s="229"/>
      <c r="AF99" s="229"/>
      <c r="AG99" s="227">
        <f>'SO05 - SO05 Oplotenie VDJ...'!J30</f>
        <v>5254.62</v>
      </c>
      <c r="AH99" s="228"/>
      <c r="AI99" s="228"/>
      <c r="AJ99" s="228"/>
      <c r="AK99" s="228"/>
      <c r="AL99" s="228"/>
      <c r="AM99" s="228"/>
      <c r="AN99" s="227">
        <f t="shared" si="0"/>
        <v>6305.54</v>
      </c>
      <c r="AO99" s="228"/>
      <c r="AP99" s="228"/>
      <c r="AQ99" s="91" t="s">
        <v>82</v>
      </c>
      <c r="AR99" s="92"/>
      <c r="AS99" s="93">
        <v>0</v>
      </c>
      <c r="AT99" s="94">
        <f t="shared" si="1"/>
        <v>1050.92</v>
      </c>
      <c r="AU99" s="95">
        <f>'SO05 - SO05 Oplotenie VDJ...'!P123</f>
        <v>159.04355099999998</v>
      </c>
      <c r="AV99" s="94">
        <f>'SO05 - SO05 Oplotenie VDJ...'!J33</f>
        <v>0</v>
      </c>
      <c r="AW99" s="94">
        <f>'SO05 - SO05 Oplotenie VDJ...'!J34</f>
        <v>1050.92</v>
      </c>
      <c r="AX99" s="94">
        <f>'SO05 - SO05 Oplotenie VDJ...'!J35</f>
        <v>0</v>
      </c>
      <c r="AY99" s="94">
        <f>'SO05 - SO05 Oplotenie VDJ...'!J36</f>
        <v>0</v>
      </c>
      <c r="AZ99" s="94">
        <f>'SO05 - SO05 Oplotenie VDJ...'!F33</f>
        <v>0</v>
      </c>
      <c r="BA99" s="94">
        <f>'SO05 - SO05 Oplotenie VDJ...'!F34</f>
        <v>5254.62</v>
      </c>
      <c r="BB99" s="94">
        <f>'SO05 - SO05 Oplotenie VDJ...'!F35</f>
        <v>0</v>
      </c>
      <c r="BC99" s="94">
        <f>'SO05 - SO05 Oplotenie VDJ...'!F36</f>
        <v>0</v>
      </c>
      <c r="BD99" s="96">
        <f>'SO05 - SO05 Oplotenie VDJ...'!F37</f>
        <v>0</v>
      </c>
      <c r="BT99" s="97" t="s">
        <v>83</v>
      </c>
      <c r="BV99" s="97" t="s">
        <v>77</v>
      </c>
      <c r="BW99" s="97" t="s">
        <v>96</v>
      </c>
      <c r="BX99" s="97" t="s">
        <v>5</v>
      </c>
      <c r="CL99" s="97" t="s">
        <v>1</v>
      </c>
      <c r="CM99" s="97" t="s">
        <v>13</v>
      </c>
    </row>
    <row r="100" spans="1:91" s="7" customFormat="1" ht="16.5" customHeight="1">
      <c r="A100" s="87" t="s">
        <v>79</v>
      </c>
      <c r="B100" s="88"/>
      <c r="C100" s="89"/>
      <c r="D100" s="229" t="s">
        <v>97</v>
      </c>
      <c r="E100" s="229"/>
      <c r="F100" s="229"/>
      <c r="G100" s="229"/>
      <c r="H100" s="229"/>
      <c r="I100" s="90"/>
      <c r="J100" s="229" t="s">
        <v>98</v>
      </c>
      <c r="K100" s="229"/>
      <c r="L100" s="229"/>
      <c r="M100" s="229"/>
      <c r="N100" s="229"/>
      <c r="O100" s="229"/>
      <c r="P100" s="229"/>
      <c r="Q100" s="229"/>
      <c r="R100" s="229"/>
      <c r="S100" s="229"/>
      <c r="T100" s="229"/>
      <c r="U100" s="229"/>
      <c r="V100" s="229"/>
      <c r="W100" s="229"/>
      <c r="X100" s="229"/>
      <c r="Y100" s="229"/>
      <c r="Z100" s="229"/>
      <c r="AA100" s="229"/>
      <c r="AB100" s="229"/>
      <c r="AC100" s="229"/>
      <c r="AD100" s="229"/>
      <c r="AE100" s="229"/>
      <c r="AF100" s="229"/>
      <c r="AG100" s="227">
        <f>'SO06 - SO06 Havarijný pre...'!J30</f>
        <v>4862.04</v>
      </c>
      <c r="AH100" s="228"/>
      <c r="AI100" s="228"/>
      <c r="AJ100" s="228"/>
      <c r="AK100" s="228"/>
      <c r="AL100" s="228"/>
      <c r="AM100" s="228"/>
      <c r="AN100" s="227">
        <f t="shared" si="0"/>
        <v>5834.45</v>
      </c>
      <c r="AO100" s="228"/>
      <c r="AP100" s="228"/>
      <c r="AQ100" s="91" t="s">
        <v>82</v>
      </c>
      <c r="AR100" s="92"/>
      <c r="AS100" s="93">
        <v>0</v>
      </c>
      <c r="AT100" s="94">
        <f t="shared" si="1"/>
        <v>972.41</v>
      </c>
      <c r="AU100" s="95">
        <f>'SO06 - SO06 Havarijný pre...'!P124</f>
        <v>442.84464129999998</v>
      </c>
      <c r="AV100" s="94">
        <f>'SO06 - SO06 Havarijný pre...'!J33</f>
        <v>0</v>
      </c>
      <c r="AW100" s="94">
        <f>'SO06 - SO06 Havarijný pre...'!J34</f>
        <v>972.41</v>
      </c>
      <c r="AX100" s="94">
        <f>'SO06 - SO06 Havarijný pre...'!J35</f>
        <v>0</v>
      </c>
      <c r="AY100" s="94">
        <f>'SO06 - SO06 Havarijný pre...'!J36</f>
        <v>0</v>
      </c>
      <c r="AZ100" s="94">
        <f>'SO06 - SO06 Havarijný pre...'!F33</f>
        <v>0</v>
      </c>
      <c r="BA100" s="94">
        <f>'SO06 - SO06 Havarijný pre...'!F34</f>
        <v>4862.04</v>
      </c>
      <c r="BB100" s="94">
        <f>'SO06 - SO06 Havarijný pre...'!F35</f>
        <v>0</v>
      </c>
      <c r="BC100" s="94">
        <f>'SO06 - SO06 Havarijný pre...'!F36</f>
        <v>0</v>
      </c>
      <c r="BD100" s="96">
        <f>'SO06 - SO06 Havarijný pre...'!F37</f>
        <v>0</v>
      </c>
      <c r="BT100" s="97" t="s">
        <v>83</v>
      </c>
      <c r="BV100" s="97" t="s">
        <v>77</v>
      </c>
      <c r="BW100" s="97" t="s">
        <v>99</v>
      </c>
      <c r="BX100" s="97" t="s">
        <v>5</v>
      </c>
      <c r="CL100" s="97" t="s">
        <v>1</v>
      </c>
      <c r="CM100" s="97" t="s">
        <v>13</v>
      </c>
    </row>
    <row r="101" spans="1:91" s="7" customFormat="1" ht="24.75" customHeight="1">
      <c r="A101" s="87" t="s">
        <v>79</v>
      </c>
      <c r="B101" s="88"/>
      <c r="C101" s="89"/>
      <c r="D101" s="229" t="s">
        <v>100</v>
      </c>
      <c r="E101" s="229"/>
      <c r="F101" s="229"/>
      <c r="G101" s="229"/>
      <c r="H101" s="229"/>
      <c r="I101" s="90"/>
      <c r="J101" s="229" t="s">
        <v>101</v>
      </c>
      <c r="K101" s="229"/>
      <c r="L101" s="229"/>
      <c r="M101" s="229"/>
      <c r="N101" s="229"/>
      <c r="O101" s="229"/>
      <c r="P101" s="229"/>
      <c r="Q101" s="229"/>
      <c r="R101" s="229"/>
      <c r="S101" s="229"/>
      <c r="T101" s="229"/>
      <c r="U101" s="229"/>
      <c r="V101" s="229"/>
      <c r="W101" s="229"/>
      <c r="X101" s="229"/>
      <c r="Y101" s="229"/>
      <c r="Z101" s="229"/>
      <c r="AA101" s="229"/>
      <c r="AB101" s="229"/>
      <c r="AC101" s="229"/>
      <c r="AD101" s="229"/>
      <c r="AE101" s="229"/>
      <c r="AF101" s="229"/>
      <c r="AG101" s="227">
        <f>'2-Pripojky - SO 08 Rozvád...'!J30</f>
        <v>16682.04</v>
      </c>
      <c r="AH101" s="228"/>
      <c r="AI101" s="228"/>
      <c r="AJ101" s="228"/>
      <c r="AK101" s="228"/>
      <c r="AL101" s="228"/>
      <c r="AM101" s="228"/>
      <c r="AN101" s="227">
        <f t="shared" si="0"/>
        <v>20018.45</v>
      </c>
      <c r="AO101" s="228"/>
      <c r="AP101" s="228"/>
      <c r="AQ101" s="91" t="s">
        <v>82</v>
      </c>
      <c r="AR101" s="92"/>
      <c r="AS101" s="93">
        <v>0</v>
      </c>
      <c r="AT101" s="94">
        <f t="shared" si="1"/>
        <v>3336.41</v>
      </c>
      <c r="AU101" s="95">
        <f>'2-Pripojky - SO 08 Rozvád...'!P123</f>
        <v>679.99551199999996</v>
      </c>
      <c r="AV101" s="94">
        <f>'2-Pripojky - SO 08 Rozvád...'!J33</f>
        <v>0</v>
      </c>
      <c r="AW101" s="94">
        <f>'2-Pripojky - SO 08 Rozvád...'!J34</f>
        <v>3336.41</v>
      </c>
      <c r="AX101" s="94">
        <f>'2-Pripojky - SO 08 Rozvád...'!J35</f>
        <v>0</v>
      </c>
      <c r="AY101" s="94">
        <f>'2-Pripojky - SO 08 Rozvád...'!J36</f>
        <v>0</v>
      </c>
      <c r="AZ101" s="94">
        <f>'2-Pripojky - SO 08 Rozvád...'!F33</f>
        <v>0</v>
      </c>
      <c r="BA101" s="94">
        <f>'2-Pripojky - SO 08 Rozvád...'!F34</f>
        <v>16682.04</v>
      </c>
      <c r="BB101" s="94">
        <f>'2-Pripojky - SO 08 Rozvád...'!F35</f>
        <v>0</v>
      </c>
      <c r="BC101" s="94">
        <f>'2-Pripojky - SO 08 Rozvád...'!F36</f>
        <v>0</v>
      </c>
      <c r="BD101" s="96">
        <f>'2-Pripojky - SO 08 Rozvád...'!F37</f>
        <v>0</v>
      </c>
      <c r="BT101" s="97" t="s">
        <v>83</v>
      </c>
      <c r="BV101" s="97" t="s">
        <v>77</v>
      </c>
      <c r="BW101" s="97" t="s">
        <v>102</v>
      </c>
      <c r="BX101" s="97" t="s">
        <v>5</v>
      </c>
      <c r="CL101" s="97" t="s">
        <v>1</v>
      </c>
      <c r="CM101" s="97" t="s">
        <v>13</v>
      </c>
    </row>
    <row r="102" spans="1:91" s="7" customFormat="1" ht="16.5" customHeight="1">
      <c r="A102" s="87" t="s">
        <v>79</v>
      </c>
      <c r="B102" s="88"/>
      <c r="C102" s="89"/>
      <c r="D102" s="229" t="s">
        <v>103</v>
      </c>
      <c r="E102" s="229"/>
      <c r="F102" s="229"/>
      <c r="G102" s="229"/>
      <c r="H102" s="229"/>
      <c r="I102" s="90"/>
      <c r="J102" s="229" t="s">
        <v>104</v>
      </c>
      <c r="K102" s="229"/>
      <c r="L102" s="229"/>
      <c r="M102" s="229"/>
      <c r="N102" s="229"/>
      <c r="O102" s="229"/>
      <c r="P102" s="229"/>
      <c r="Q102" s="229"/>
      <c r="R102" s="229"/>
      <c r="S102" s="229"/>
      <c r="T102" s="229"/>
      <c r="U102" s="229"/>
      <c r="V102" s="229"/>
      <c r="W102" s="229"/>
      <c r="X102" s="229"/>
      <c r="Y102" s="229"/>
      <c r="Z102" s="229"/>
      <c r="AA102" s="229"/>
      <c r="AB102" s="229"/>
      <c r="AC102" s="229"/>
      <c r="AD102" s="229"/>
      <c r="AE102" s="229"/>
      <c r="AF102" s="229"/>
      <c r="AG102" s="227">
        <f>'Zhlavie - 2. Zhlavie stud...'!J30</f>
        <v>5875.62</v>
      </c>
      <c r="AH102" s="228"/>
      <c r="AI102" s="228"/>
      <c r="AJ102" s="228"/>
      <c r="AK102" s="228"/>
      <c r="AL102" s="228"/>
      <c r="AM102" s="228"/>
      <c r="AN102" s="227">
        <f t="shared" si="0"/>
        <v>7050.74</v>
      </c>
      <c r="AO102" s="228"/>
      <c r="AP102" s="228"/>
      <c r="AQ102" s="91" t="s">
        <v>82</v>
      </c>
      <c r="AR102" s="92"/>
      <c r="AS102" s="98">
        <v>0</v>
      </c>
      <c r="AT102" s="99">
        <f t="shared" si="1"/>
        <v>1175.1199999999999</v>
      </c>
      <c r="AU102" s="100">
        <f>'Zhlavie - 2. Zhlavie stud...'!P127</f>
        <v>467.33462280000003</v>
      </c>
      <c r="AV102" s="99">
        <f>'Zhlavie - 2. Zhlavie stud...'!J33</f>
        <v>0</v>
      </c>
      <c r="AW102" s="99">
        <f>'Zhlavie - 2. Zhlavie stud...'!J34</f>
        <v>1175.1199999999999</v>
      </c>
      <c r="AX102" s="99">
        <f>'Zhlavie - 2. Zhlavie stud...'!J35</f>
        <v>0</v>
      </c>
      <c r="AY102" s="99">
        <f>'Zhlavie - 2. Zhlavie stud...'!J36</f>
        <v>0</v>
      </c>
      <c r="AZ102" s="99">
        <f>'Zhlavie - 2. Zhlavie stud...'!F33</f>
        <v>0</v>
      </c>
      <c r="BA102" s="99">
        <f>'Zhlavie - 2. Zhlavie stud...'!F34</f>
        <v>5875.62</v>
      </c>
      <c r="BB102" s="99">
        <f>'Zhlavie - 2. Zhlavie stud...'!F35</f>
        <v>0</v>
      </c>
      <c r="BC102" s="99">
        <f>'Zhlavie - 2. Zhlavie stud...'!F36</f>
        <v>0</v>
      </c>
      <c r="BD102" s="101">
        <f>'Zhlavie - 2. Zhlavie stud...'!F37</f>
        <v>0</v>
      </c>
      <c r="BT102" s="97" t="s">
        <v>83</v>
      </c>
      <c r="BV102" s="97" t="s">
        <v>77</v>
      </c>
      <c r="BW102" s="97" t="s">
        <v>105</v>
      </c>
      <c r="BX102" s="97" t="s">
        <v>5</v>
      </c>
      <c r="CL102" s="97" t="s">
        <v>1</v>
      </c>
      <c r="CM102" s="97" t="s">
        <v>13</v>
      </c>
    </row>
    <row r="103" spans="1:91" s="2" customFormat="1" ht="30" customHeight="1">
      <c r="A103" s="28"/>
      <c r="B103" s="29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3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</row>
    <row r="104" spans="1:91" s="2" customFormat="1" ht="6.95" customHeight="1">
      <c r="A104" s="28"/>
      <c r="B104" s="48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33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</row>
  </sheetData>
  <sheetProtection algorithmName="SHA-512" hashValue="VUceQjAfR/D1Ab+vpbtcVWjABw1hWXiQlGz8KxwAK58klcZ8DR7ck0KDM7eFzY5VTXwYMwrbWEFH/BftHKpp5g==" saltValue="XUmzHDnWjA1XwPMgm5SEgnWm1SXjMK/vP9pXf0PzMlMirQiiZcTJK55wFiqa+anzw0zp+kSDgg6P20o9qSdEeQ==" spinCount="100000" sheet="1" objects="1" scenarios="1" formatColumns="0" formatRows="0"/>
  <mergeCells count="68">
    <mergeCell ref="AR2:BE2"/>
    <mergeCell ref="L33:P33"/>
    <mergeCell ref="W33:AE33"/>
    <mergeCell ref="AK33:AO33"/>
    <mergeCell ref="AK35:AO35"/>
    <mergeCell ref="X35:AB35"/>
    <mergeCell ref="W31:AE31"/>
    <mergeCell ref="AK31:AO31"/>
    <mergeCell ref="L31:P31"/>
    <mergeCell ref="L32:P32"/>
    <mergeCell ref="W32:AE32"/>
    <mergeCell ref="AK32:AO32"/>
    <mergeCell ref="L29:P29"/>
    <mergeCell ref="W29:AE29"/>
    <mergeCell ref="AK29:AO29"/>
    <mergeCell ref="AK30:AO30"/>
    <mergeCell ref="L30:P30"/>
    <mergeCell ref="W30:AE30"/>
    <mergeCell ref="K5:AO5"/>
    <mergeCell ref="K6:AO6"/>
    <mergeCell ref="E23:AN23"/>
    <mergeCell ref="AK26:AO26"/>
    <mergeCell ref="L28:P28"/>
    <mergeCell ref="W28:AE28"/>
    <mergeCell ref="AK28:AO28"/>
    <mergeCell ref="AN102:AP102"/>
    <mergeCell ref="AG102:AM102"/>
    <mergeCell ref="D102:H102"/>
    <mergeCell ref="J102:AF102"/>
    <mergeCell ref="AG94:AM94"/>
    <mergeCell ref="AN94:AP94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N98:AP98"/>
    <mergeCell ref="AG98:AM98"/>
    <mergeCell ref="J98:AF98"/>
    <mergeCell ref="D98:H98"/>
    <mergeCell ref="AN99:AP99"/>
    <mergeCell ref="AG99:AM99"/>
    <mergeCell ref="D99:H99"/>
    <mergeCell ref="J99:AF99"/>
    <mergeCell ref="J96:AF96"/>
    <mergeCell ref="D96:H96"/>
    <mergeCell ref="AN96:AP96"/>
    <mergeCell ref="AG96:AM96"/>
    <mergeCell ref="J97:AF97"/>
    <mergeCell ref="AG97:AM97"/>
    <mergeCell ref="D97:H97"/>
    <mergeCell ref="AN97:AP97"/>
    <mergeCell ref="C92:G92"/>
    <mergeCell ref="AN92:AP92"/>
    <mergeCell ref="AG92:AM92"/>
    <mergeCell ref="I92:AF92"/>
    <mergeCell ref="AN95:AP95"/>
    <mergeCell ref="D95:H95"/>
    <mergeCell ref="AG95:AM95"/>
    <mergeCell ref="J95:AF95"/>
    <mergeCell ref="L85:AO85"/>
    <mergeCell ref="AM87:AN87"/>
    <mergeCell ref="AM89:AP89"/>
    <mergeCell ref="AS89:AT91"/>
    <mergeCell ref="AM90:AP90"/>
  </mergeCells>
  <hyperlinks>
    <hyperlink ref="A95" location="'PS01 - PS01 Úprava vody a...'!C2" display="/"/>
    <hyperlink ref="A96" location="'ARMATURY_Zmena - časť3_Ar...'!C2" display="/"/>
    <hyperlink ref="A97" location="'VDJ_Zmena - VDJ'!C2" display="/"/>
    <hyperlink ref="A98" location="'MK_Zmena - časť1 MK'!C2" display="/"/>
    <hyperlink ref="A99" location="'SO05 - SO05 Oplotenie VDJ...'!C2" display="/"/>
    <hyperlink ref="A100" location="'SO06 - SO06 Havarijný pre...'!C2" display="/"/>
    <hyperlink ref="A101" location="'2-Pripojky - SO 08 Rozvád...'!C2" display="/"/>
    <hyperlink ref="A102" location="'Zhlavie - 2. Zhlavie stud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22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ht="11.25">
      <c r="A1" s="19"/>
    </row>
    <row r="2" spans="1:46" s="1" customFormat="1" ht="36.950000000000003" customHeight="1"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AT2" s="14" t="s">
        <v>84</v>
      </c>
    </row>
    <row r="3" spans="1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17"/>
      <c r="AT3" s="14" t="s">
        <v>13</v>
      </c>
    </row>
    <row r="4" spans="1:46" s="1" customFormat="1" ht="24.95" customHeight="1">
      <c r="B4" s="17"/>
      <c r="D4" s="104" t="s">
        <v>106</v>
      </c>
      <c r="L4" s="17"/>
      <c r="M4" s="105" t="s">
        <v>9</v>
      </c>
      <c r="AT4" s="14" t="s">
        <v>4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106" t="s">
        <v>14</v>
      </c>
      <c r="L6" s="17"/>
    </row>
    <row r="7" spans="1:46" s="1" customFormat="1" ht="16.5" customHeight="1">
      <c r="B7" s="17"/>
      <c r="E7" s="247" t="str">
        <f>'Rekapitulácia stavby'!K6</f>
        <v>Verejný vodovod v obci Janov vr. Zmeny</v>
      </c>
      <c r="F7" s="248"/>
      <c r="G7" s="248"/>
      <c r="H7" s="248"/>
      <c r="L7" s="17"/>
    </row>
    <row r="8" spans="1:46" s="2" customFormat="1" ht="12" customHeight="1">
      <c r="A8" s="28"/>
      <c r="B8" s="33"/>
      <c r="C8" s="28"/>
      <c r="D8" s="106" t="s">
        <v>107</v>
      </c>
      <c r="E8" s="28"/>
      <c r="F8" s="28"/>
      <c r="G8" s="28"/>
      <c r="H8" s="28"/>
      <c r="I8" s="28"/>
      <c r="J8" s="28"/>
      <c r="K8" s="28"/>
      <c r="L8" s="45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46" s="2" customFormat="1" ht="16.5" customHeight="1">
      <c r="A9" s="28"/>
      <c r="B9" s="33"/>
      <c r="C9" s="28"/>
      <c r="D9" s="28"/>
      <c r="E9" s="249" t="s">
        <v>108</v>
      </c>
      <c r="F9" s="250"/>
      <c r="G9" s="250"/>
      <c r="H9" s="250"/>
      <c r="I9" s="28"/>
      <c r="J9" s="28"/>
      <c r="K9" s="28"/>
      <c r="L9" s="45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46" s="2" customFormat="1" ht="11.25">
      <c r="A10" s="28"/>
      <c r="B10" s="33"/>
      <c r="C10" s="28"/>
      <c r="D10" s="28"/>
      <c r="E10" s="28"/>
      <c r="F10" s="28"/>
      <c r="G10" s="28"/>
      <c r="H10" s="28"/>
      <c r="I10" s="28"/>
      <c r="J10" s="28"/>
      <c r="K10" s="28"/>
      <c r="L10" s="45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46" s="2" customFormat="1" ht="12" customHeight="1">
      <c r="A11" s="28"/>
      <c r="B11" s="33"/>
      <c r="C11" s="28"/>
      <c r="D11" s="106" t="s">
        <v>16</v>
      </c>
      <c r="E11" s="28"/>
      <c r="F11" s="107" t="s">
        <v>1</v>
      </c>
      <c r="G11" s="28"/>
      <c r="H11" s="28"/>
      <c r="I11" s="106" t="s">
        <v>17</v>
      </c>
      <c r="J11" s="107" t="s">
        <v>1</v>
      </c>
      <c r="K11" s="28"/>
      <c r="L11" s="45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46" s="2" customFormat="1" ht="12" customHeight="1">
      <c r="A12" s="28"/>
      <c r="B12" s="33"/>
      <c r="C12" s="28"/>
      <c r="D12" s="106" t="s">
        <v>18</v>
      </c>
      <c r="E12" s="28"/>
      <c r="F12" s="107" t="s">
        <v>19</v>
      </c>
      <c r="G12" s="28"/>
      <c r="H12" s="28"/>
      <c r="I12" s="106" t="s">
        <v>20</v>
      </c>
      <c r="J12" s="108" t="str">
        <f>'Rekapitulácia stavby'!AN8</f>
        <v>21. 9. 2020</v>
      </c>
      <c r="K12" s="28"/>
      <c r="L12" s="45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46" s="2" customFormat="1" ht="10.9" customHeight="1">
      <c r="A13" s="28"/>
      <c r="B13" s="33"/>
      <c r="C13" s="28"/>
      <c r="D13" s="28"/>
      <c r="E13" s="28"/>
      <c r="F13" s="28"/>
      <c r="G13" s="28"/>
      <c r="H13" s="28"/>
      <c r="I13" s="28"/>
      <c r="J13" s="28"/>
      <c r="K13" s="28"/>
      <c r="L13" s="45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46" s="2" customFormat="1" ht="12" customHeight="1">
      <c r="A14" s="28"/>
      <c r="B14" s="33"/>
      <c r="C14" s="28"/>
      <c r="D14" s="106" t="s">
        <v>22</v>
      </c>
      <c r="E14" s="28"/>
      <c r="F14" s="28"/>
      <c r="G14" s="28"/>
      <c r="H14" s="28"/>
      <c r="I14" s="106" t="s">
        <v>23</v>
      </c>
      <c r="J14" s="107" t="s">
        <v>24</v>
      </c>
      <c r="K14" s="28"/>
      <c r="L14" s="45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46" s="2" customFormat="1" ht="18" customHeight="1">
      <c r="A15" s="28"/>
      <c r="B15" s="33"/>
      <c r="C15" s="28"/>
      <c r="D15" s="28"/>
      <c r="E15" s="107" t="s">
        <v>19</v>
      </c>
      <c r="F15" s="28"/>
      <c r="G15" s="28"/>
      <c r="H15" s="28"/>
      <c r="I15" s="106" t="s">
        <v>25</v>
      </c>
      <c r="J15" s="107" t="s">
        <v>1</v>
      </c>
      <c r="K15" s="28"/>
      <c r="L15" s="45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46" s="2" customFormat="1" ht="6.95" customHeight="1">
      <c r="A16" s="28"/>
      <c r="B16" s="33"/>
      <c r="C16" s="28"/>
      <c r="D16" s="28"/>
      <c r="E16" s="28"/>
      <c r="F16" s="28"/>
      <c r="G16" s="28"/>
      <c r="H16" s="28"/>
      <c r="I16" s="28"/>
      <c r="J16" s="28"/>
      <c r="K16" s="28"/>
      <c r="L16" s="45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>
      <c r="A17" s="28"/>
      <c r="B17" s="33"/>
      <c r="C17" s="28"/>
      <c r="D17" s="106" t="s">
        <v>26</v>
      </c>
      <c r="E17" s="28"/>
      <c r="F17" s="28"/>
      <c r="G17" s="28"/>
      <c r="H17" s="28"/>
      <c r="I17" s="106" t="s">
        <v>23</v>
      </c>
      <c r="J17" s="107" t="s">
        <v>27</v>
      </c>
      <c r="K17" s="28"/>
      <c r="L17" s="45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>
      <c r="A18" s="28"/>
      <c r="B18" s="33"/>
      <c r="C18" s="28"/>
      <c r="D18" s="28"/>
      <c r="E18" s="107" t="s">
        <v>28</v>
      </c>
      <c r="F18" s="28"/>
      <c r="G18" s="28"/>
      <c r="H18" s="28"/>
      <c r="I18" s="106" t="s">
        <v>25</v>
      </c>
      <c r="J18" s="107" t="s">
        <v>29</v>
      </c>
      <c r="K18" s="28"/>
      <c r="L18" s="45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5" customHeight="1">
      <c r="A19" s="28"/>
      <c r="B19" s="33"/>
      <c r="C19" s="28"/>
      <c r="D19" s="28"/>
      <c r="E19" s="28"/>
      <c r="F19" s="28"/>
      <c r="G19" s="28"/>
      <c r="H19" s="28"/>
      <c r="I19" s="28"/>
      <c r="J19" s="28"/>
      <c r="K19" s="28"/>
      <c r="L19" s="45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>
      <c r="A20" s="28"/>
      <c r="B20" s="33"/>
      <c r="C20" s="28"/>
      <c r="D20" s="106" t="s">
        <v>30</v>
      </c>
      <c r="E20" s="28"/>
      <c r="F20" s="28"/>
      <c r="G20" s="28"/>
      <c r="H20" s="28"/>
      <c r="I20" s="106" t="s">
        <v>23</v>
      </c>
      <c r="J20" s="107" t="s">
        <v>1</v>
      </c>
      <c r="K20" s="28"/>
      <c r="L20" s="45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>
      <c r="A21" s="28"/>
      <c r="B21" s="33"/>
      <c r="C21" s="28"/>
      <c r="D21" s="28"/>
      <c r="E21" s="107" t="s">
        <v>31</v>
      </c>
      <c r="F21" s="28"/>
      <c r="G21" s="28"/>
      <c r="H21" s="28"/>
      <c r="I21" s="106" t="s">
        <v>25</v>
      </c>
      <c r="J21" s="107" t="s">
        <v>1</v>
      </c>
      <c r="K21" s="28"/>
      <c r="L21" s="45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5" customHeight="1">
      <c r="A22" s="28"/>
      <c r="B22" s="33"/>
      <c r="C22" s="28"/>
      <c r="D22" s="28"/>
      <c r="E22" s="28"/>
      <c r="F22" s="28"/>
      <c r="G22" s="28"/>
      <c r="H22" s="28"/>
      <c r="I22" s="28"/>
      <c r="J22" s="28"/>
      <c r="K22" s="28"/>
      <c r="L22" s="45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>
      <c r="A23" s="28"/>
      <c r="B23" s="33"/>
      <c r="C23" s="28"/>
      <c r="D23" s="106" t="s">
        <v>33</v>
      </c>
      <c r="E23" s="28"/>
      <c r="F23" s="28"/>
      <c r="G23" s="28"/>
      <c r="H23" s="28"/>
      <c r="I23" s="106" t="s">
        <v>23</v>
      </c>
      <c r="J23" s="107" t="s">
        <v>1</v>
      </c>
      <c r="K23" s="28"/>
      <c r="L23" s="45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>
      <c r="A24" s="28"/>
      <c r="B24" s="33"/>
      <c r="C24" s="28"/>
      <c r="D24" s="28"/>
      <c r="E24" s="107" t="s">
        <v>34</v>
      </c>
      <c r="F24" s="28"/>
      <c r="G24" s="28"/>
      <c r="H24" s="28"/>
      <c r="I24" s="106" t="s">
        <v>25</v>
      </c>
      <c r="J24" s="107" t="s">
        <v>1</v>
      </c>
      <c r="K24" s="28"/>
      <c r="L24" s="45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5" customHeight="1">
      <c r="A25" s="28"/>
      <c r="B25" s="33"/>
      <c r="C25" s="28"/>
      <c r="D25" s="28"/>
      <c r="E25" s="28"/>
      <c r="F25" s="28"/>
      <c r="G25" s="28"/>
      <c r="H25" s="28"/>
      <c r="I25" s="28"/>
      <c r="J25" s="28"/>
      <c r="K25" s="28"/>
      <c r="L25" s="45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>
      <c r="A26" s="28"/>
      <c r="B26" s="33"/>
      <c r="C26" s="28"/>
      <c r="D26" s="106" t="s">
        <v>35</v>
      </c>
      <c r="E26" s="28"/>
      <c r="F26" s="28"/>
      <c r="G26" s="28"/>
      <c r="H26" s="28"/>
      <c r="I26" s="28"/>
      <c r="J26" s="28"/>
      <c r="K26" s="28"/>
      <c r="L26" s="45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>
      <c r="A27" s="109"/>
      <c r="B27" s="110"/>
      <c r="C27" s="109"/>
      <c r="D27" s="109"/>
      <c r="E27" s="251" t="s">
        <v>1</v>
      </c>
      <c r="F27" s="251"/>
      <c r="G27" s="251"/>
      <c r="H27" s="251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>
      <c r="A28" s="28"/>
      <c r="B28" s="33"/>
      <c r="C28" s="28"/>
      <c r="D28" s="28"/>
      <c r="E28" s="28"/>
      <c r="F28" s="28"/>
      <c r="G28" s="28"/>
      <c r="H28" s="28"/>
      <c r="I28" s="28"/>
      <c r="J28" s="28"/>
      <c r="K28" s="28"/>
      <c r="L28" s="45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5" customHeight="1">
      <c r="A29" s="28"/>
      <c r="B29" s="33"/>
      <c r="C29" s="28"/>
      <c r="D29" s="112"/>
      <c r="E29" s="112"/>
      <c r="F29" s="112"/>
      <c r="G29" s="112"/>
      <c r="H29" s="112"/>
      <c r="I29" s="112"/>
      <c r="J29" s="112"/>
      <c r="K29" s="112"/>
      <c r="L29" s="45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25.35" customHeight="1">
      <c r="A30" s="28"/>
      <c r="B30" s="33"/>
      <c r="C30" s="28"/>
      <c r="D30" s="113" t="s">
        <v>36</v>
      </c>
      <c r="E30" s="28"/>
      <c r="F30" s="28"/>
      <c r="G30" s="28"/>
      <c r="H30" s="28"/>
      <c r="I30" s="28"/>
      <c r="J30" s="114">
        <f>ROUND(J118, 2)</f>
        <v>3060</v>
      </c>
      <c r="K30" s="28"/>
      <c r="L30" s="45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5" customHeight="1">
      <c r="A31" s="28"/>
      <c r="B31" s="33"/>
      <c r="C31" s="28"/>
      <c r="D31" s="112"/>
      <c r="E31" s="112"/>
      <c r="F31" s="112"/>
      <c r="G31" s="112"/>
      <c r="H31" s="112"/>
      <c r="I31" s="112"/>
      <c r="J31" s="112"/>
      <c r="K31" s="112"/>
      <c r="L31" s="45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5" customHeight="1">
      <c r="A32" s="28"/>
      <c r="B32" s="33"/>
      <c r="C32" s="28"/>
      <c r="D32" s="28"/>
      <c r="E32" s="28"/>
      <c r="F32" s="115" t="s">
        <v>38</v>
      </c>
      <c r="G32" s="28"/>
      <c r="H32" s="28"/>
      <c r="I32" s="115" t="s">
        <v>37</v>
      </c>
      <c r="J32" s="115" t="s">
        <v>39</v>
      </c>
      <c r="K32" s="28"/>
      <c r="L32" s="45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5" customHeight="1">
      <c r="A33" s="28"/>
      <c r="B33" s="33"/>
      <c r="C33" s="28"/>
      <c r="D33" s="116" t="s">
        <v>40</v>
      </c>
      <c r="E33" s="106" t="s">
        <v>41</v>
      </c>
      <c r="F33" s="117">
        <f>ROUND((SUM(BE118:BE121)),  2)</f>
        <v>0</v>
      </c>
      <c r="G33" s="28"/>
      <c r="H33" s="28"/>
      <c r="I33" s="118">
        <v>0.2</v>
      </c>
      <c r="J33" s="117">
        <f>ROUND(((SUM(BE118:BE121))*I33),  2)</f>
        <v>0</v>
      </c>
      <c r="K33" s="28"/>
      <c r="L33" s="45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5" customHeight="1">
      <c r="A34" s="28"/>
      <c r="B34" s="33"/>
      <c r="C34" s="28"/>
      <c r="D34" s="28"/>
      <c r="E34" s="106" t="s">
        <v>42</v>
      </c>
      <c r="F34" s="117">
        <f>ROUND((SUM(BF118:BF121)),  2)</f>
        <v>3060</v>
      </c>
      <c r="G34" s="28"/>
      <c r="H34" s="28"/>
      <c r="I34" s="118">
        <v>0.2</v>
      </c>
      <c r="J34" s="117">
        <f>ROUND(((SUM(BF118:BF121))*I34),  2)</f>
        <v>612</v>
      </c>
      <c r="K34" s="28"/>
      <c r="L34" s="45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5" hidden="1" customHeight="1">
      <c r="A35" s="28"/>
      <c r="B35" s="33"/>
      <c r="C35" s="28"/>
      <c r="D35" s="28"/>
      <c r="E35" s="106" t="s">
        <v>43</v>
      </c>
      <c r="F35" s="117">
        <f>ROUND((SUM(BG118:BG121)),  2)</f>
        <v>0</v>
      </c>
      <c r="G35" s="28"/>
      <c r="H35" s="28"/>
      <c r="I35" s="118">
        <v>0.2</v>
      </c>
      <c r="J35" s="117">
        <f>0</f>
        <v>0</v>
      </c>
      <c r="K35" s="28"/>
      <c r="L35" s="45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5" hidden="1" customHeight="1">
      <c r="A36" s="28"/>
      <c r="B36" s="33"/>
      <c r="C36" s="28"/>
      <c r="D36" s="28"/>
      <c r="E36" s="106" t="s">
        <v>44</v>
      </c>
      <c r="F36" s="117">
        <f>ROUND((SUM(BH118:BH121)),  2)</f>
        <v>0</v>
      </c>
      <c r="G36" s="28"/>
      <c r="H36" s="28"/>
      <c r="I36" s="118">
        <v>0.2</v>
      </c>
      <c r="J36" s="117">
        <f>0</f>
        <v>0</v>
      </c>
      <c r="K36" s="28"/>
      <c r="L36" s="45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5" hidden="1" customHeight="1">
      <c r="A37" s="28"/>
      <c r="B37" s="33"/>
      <c r="C37" s="28"/>
      <c r="D37" s="28"/>
      <c r="E37" s="106" t="s">
        <v>45</v>
      </c>
      <c r="F37" s="117">
        <f>ROUND((SUM(BI118:BI121)),  2)</f>
        <v>0</v>
      </c>
      <c r="G37" s="28"/>
      <c r="H37" s="28"/>
      <c r="I37" s="118">
        <v>0</v>
      </c>
      <c r="J37" s="117">
        <f>0</f>
        <v>0</v>
      </c>
      <c r="K37" s="28"/>
      <c r="L37" s="45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6.95" customHeight="1">
      <c r="A38" s="28"/>
      <c r="B38" s="33"/>
      <c r="C38" s="28"/>
      <c r="D38" s="28"/>
      <c r="E38" s="28"/>
      <c r="F38" s="28"/>
      <c r="G38" s="28"/>
      <c r="H38" s="28"/>
      <c r="I38" s="28"/>
      <c r="J38" s="28"/>
      <c r="K38" s="28"/>
      <c r="L38" s="45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25.35" customHeight="1">
      <c r="A39" s="28"/>
      <c r="B39" s="33"/>
      <c r="C39" s="119"/>
      <c r="D39" s="120" t="s">
        <v>46</v>
      </c>
      <c r="E39" s="121"/>
      <c r="F39" s="121"/>
      <c r="G39" s="122" t="s">
        <v>47</v>
      </c>
      <c r="H39" s="123" t="s">
        <v>48</v>
      </c>
      <c r="I39" s="121"/>
      <c r="J39" s="124">
        <f>SUM(J30:J37)</f>
        <v>3672</v>
      </c>
      <c r="K39" s="125"/>
      <c r="L39" s="45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14.45" customHeight="1">
      <c r="A40" s="28"/>
      <c r="B40" s="33"/>
      <c r="C40" s="28"/>
      <c r="D40" s="28"/>
      <c r="E40" s="28"/>
      <c r="F40" s="28"/>
      <c r="G40" s="28"/>
      <c r="H40" s="28"/>
      <c r="I40" s="28"/>
      <c r="J40" s="28"/>
      <c r="K40" s="28"/>
      <c r="L40" s="45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5"/>
      <c r="D50" s="126" t="s">
        <v>49</v>
      </c>
      <c r="E50" s="127"/>
      <c r="F50" s="127"/>
      <c r="G50" s="126" t="s">
        <v>50</v>
      </c>
      <c r="H50" s="127"/>
      <c r="I50" s="127"/>
      <c r="J50" s="127"/>
      <c r="K50" s="127"/>
      <c r="L50" s="45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8"/>
      <c r="B61" s="33"/>
      <c r="C61" s="28"/>
      <c r="D61" s="128" t="s">
        <v>51</v>
      </c>
      <c r="E61" s="129"/>
      <c r="F61" s="130" t="s">
        <v>52</v>
      </c>
      <c r="G61" s="128" t="s">
        <v>51</v>
      </c>
      <c r="H61" s="129"/>
      <c r="I61" s="129"/>
      <c r="J61" s="131" t="s">
        <v>52</v>
      </c>
      <c r="K61" s="129"/>
      <c r="L61" s="45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8"/>
      <c r="B65" s="33"/>
      <c r="C65" s="28"/>
      <c r="D65" s="126" t="s">
        <v>53</v>
      </c>
      <c r="E65" s="132"/>
      <c r="F65" s="132"/>
      <c r="G65" s="126" t="s">
        <v>54</v>
      </c>
      <c r="H65" s="132"/>
      <c r="I65" s="132"/>
      <c r="J65" s="132"/>
      <c r="K65" s="132"/>
      <c r="L65" s="45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8"/>
      <c r="B76" s="33"/>
      <c r="C76" s="28"/>
      <c r="D76" s="128" t="s">
        <v>51</v>
      </c>
      <c r="E76" s="129"/>
      <c r="F76" s="130" t="s">
        <v>52</v>
      </c>
      <c r="G76" s="128" t="s">
        <v>51</v>
      </c>
      <c r="H76" s="129"/>
      <c r="I76" s="129"/>
      <c r="J76" s="131" t="s">
        <v>52</v>
      </c>
      <c r="K76" s="129"/>
      <c r="L76" s="45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5" customHeight="1">
      <c r="A77" s="28"/>
      <c r="B77" s="133"/>
      <c r="C77" s="134"/>
      <c r="D77" s="134"/>
      <c r="E77" s="134"/>
      <c r="F77" s="134"/>
      <c r="G77" s="134"/>
      <c r="H77" s="134"/>
      <c r="I77" s="134"/>
      <c r="J77" s="134"/>
      <c r="K77" s="134"/>
      <c r="L77" s="45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47" s="2" customFormat="1" ht="6.95" customHeight="1">
      <c r="A81" s="28"/>
      <c r="B81" s="135"/>
      <c r="C81" s="136"/>
      <c r="D81" s="136"/>
      <c r="E81" s="136"/>
      <c r="F81" s="136"/>
      <c r="G81" s="136"/>
      <c r="H81" s="136"/>
      <c r="I81" s="136"/>
      <c r="J81" s="136"/>
      <c r="K81" s="136"/>
      <c r="L81" s="45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47" s="2" customFormat="1" ht="24.95" customHeight="1">
      <c r="A82" s="28"/>
      <c r="B82" s="29"/>
      <c r="C82" s="20" t="s">
        <v>109</v>
      </c>
      <c r="D82" s="30"/>
      <c r="E82" s="30"/>
      <c r="F82" s="30"/>
      <c r="G82" s="30"/>
      <c r="H82" s="30"/>
      <c r="I82" s="30"/>
      <c r="J82" s="30"/>
      <c r="K82" s="30"/>
      <c r="L82" s="45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47" s="2" customFormat="1" ht="6.95" customHeight="1">
      <c r="A83" s="28"/>
      <c r="B83" s="29"/>
      <c r="C83" s="30"/>
      <c r="D83" s="30"/>
      <c r="E83" s="30"/>
      <c r="F83" s="30"/>
      <c r="G83" s="30"/>
      <c r="H83" s="30"/>
      <c r="I83" s="30"/>
      <c r="J83" s="30"/>
      <c r="K83" s="30"/>
      <c r="L83" s="45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47" s="2" customFormat="1" ht="12" customHeight="1">
      <c r="A84" s="28"/>
      <c r="B84" s="29"/>
      <c r="C84" s="25" t="s">
        <v>14</v>
      </c>
      <c r="D84" s="30"/>
      <c r="E84" s="30"/>
      <c r="F84" s="30"/>
      <c r="G84" s="30"/>
      <c r="H84" s="30"/>
      <c r="I84" s="30"/>
      <c r="J84" s="30"/>
      <c r="K84" s="30"/>
      <c r="L84" s="45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47" s="2" customFormat="1" ht="16.5" customHeight="1">
      <c r="A85" s="28"/>
      <c r="B85" s="29"/>
      <c r="C85" s="30"/>
      <c r="D85" s="30"/>
      <c r="E85" s="252" t="str">
        <f>E7</f>
        <v>Verejný vodovod v obci Janov vr. Zmeny</v>
      </c>
      <c r="F85" s="253"/>
      <c r="G85" s="253"/>
      <c r="H85" s="253"/>
      <c r="I85" s="30"/>
      <c r="J85" s="30"/>
      <c r="K85" s="30"/>
      <c r="L85" s="45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47" s="2" customFormat="1" ht="12" customHeight="1">
      <c r="A86" s="28"/>
      <c r="B86" s="29"/>
      <c r="C86" s="25" t="s">
        <v>107</v>
      </c>
      <c r="D86" s="30"/>
      <c r="E86" s="30"/>
      <c r="F86" s="30"/>
      <c r="G86" s="30"/>
      <c r="H86" s="30"/>
      <c r="I86" s="30"/>
      <c r="J86" s="30"/>
      <c r="K86" s="30"/>
      <c r="L86" s="45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47" s="2" customFormat="1" ht="16.5" customHeight="1">
      <c r="A87" s="28"/>
      <c r="B87" s="29"/>
      <c r="C87" s="30"/>
      <c r="D87" s="30"/>
      <c r="E87" s="211" t="str">
        <f>E9</f>
        <v>PS01 - PS01 Úprava vody a chlórovanie</v>
      </c>
      <c r="F87" s="254"/>
      <c r="G87" s="254"/>
      <c r="H87" s="254"/>
      <c r="I87" s="30"/>
      <c r="J87" s="30"/>
      <c r="K87" s="30"/>
      <c r="L87" s="45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47" s="2" customFormat="1" ht="6.95" customHeight="1">
      <c r="A88" s="28"/>
      <c r="B88" s="29"/>
      <c r="C88" s="30"/>
      <c r="D88" s="30"/>
      <c r="E88" s="30"/>
      <c r="F88" s="30"/>
      <c r="G88" s="30"/>
      <c r="H88" s="30"/>
      <c r="I88" s="30"/>
      <c r="J88" s="30"/>
      <c r="K88" s="30"/>
      <c r="L88" s="45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47" s="2" customFormat="1" ht="12" customHeight="1">
      <c r="A89" s="28"/>
      <c r="B89" s="29"/>
      <c r="C89" s="25" t="s">
        <v>18</v>
      </c>
      <c r="D89" s="30"/>
      <c r="E89" s="30"/>
      <c r="F89" s="23" t="str">
        <f>F12</f>
        <v>Obec Janov</v>
      </c>
      <c r="G89" s="30"/>
      <c r="H89" s="30"/>
      <c r="I89" s="25" t="s">
        <v>20</v>
      </c>
      <c r="J89" s="60" t="str">
        <f>IF(J12="","",J12)</f>
        <v>21. 9. 2020</v>
      </c>
      <c r="K89" s="30"/>
      <c r="L89" s="45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47" s="2" customFormat="1" ht="6.95" customHeight="1">
      <c r="A90" s="28"/>
      <c r="B90" s="29"/>
      <c r="C90" s="30"/>
      <c r="D90" s="30"/>
      <c r="E90" s="30"/>
      <c r="F90" s="30"/>
      <c r="G90" s="30"/>
      <c r="H90" s="30"/>
      <c r="I90" s="30"/>
      <c r="J90" s="30"/>
      <c r="K90" s="30"/>
      <c r="L90" s="45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47" s="2" customFormat="1" ht="15.2" customHeight="1">
      <c r="A91" s="28"/>
      <c r="B91" s="29"/>
      <c r="C91" s="25" t="s">
        <v>22</v>
      </c>
      <c r="D91" s="30"/>
      <c r="E91" s="30"/>
      <c r="F91" s="23" t="str">
        <f>E15</f>
        <v>Obec Janov</v>
      </c>
      <c r="G91" s="30"/>
      <c r="H91" s="30"/>
      <c r="I91" s="25" t="s">
        <v>30</v>
      </c>
      <c r="J91" s="26" t="str">
        <f>E21</f>
        <v xml:space="preserve"> </v>
      </c>
      <c r="K91" s="30"/>
      <c r="L91" s="45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47" s="2" customFormat="1" ht="15.2" customHeight="1">
      <c r="A92" s="28"/>
      <c r="B92" s="29"/>
      <c r="C92" s="25" t="s">
        <v>26</v>
      </c>
      <c r="D92" s="30"/>
      <c r="E92" s="30"/>
      <c r="F92" s="23" t="str">
        <f>IF(E18="","",E18)</f>
        <v>EKOFORM spol. s r.o. Levice</v>
      </c>
      <c r="G92" s="30"/>
      <c r="H92" s="30"/>
      <c r="I92" s="25" t="s">
        <v>33</v>
      </c>
      <c r="J92" s="26" t="str">
        <f>E24</f>
        <v>Ing. Mihálková</v>
      </c>
      <c r="K92" s="30"/>
      <c r="L92" s="45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47" s="2" customFormat="1" ht="10.35" customHeight="1">
      <c r="A93" s="28"/>
      <c r="B93" s="29"/>
      <c r="C93" s="30"/>
      <c r="D93" s="30"/>
      <c r="E93" s="30"/>
      <c r="F93" s="30"/>
      <c r="G93" s="30"/>
      <c r="H93" s="30"/>
      <c r="I93" s="30"/>
      <c r="J93" s="30"/>
      <c r="K93" s="30"/>
      <c r="L93" s="45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47" s="2" customFormat="1" ht="29.25" customHeight="1">
      <c r="A94" s="28"/>
      <c r="B94" s="29"/>
      <c r="C94" s="137" t="s">
        <v>110</v>
      </c>
      <c r="D94" s="138"/>
      <c r="E94" s="138"/>
      <c r="F94" s="138"/>
      <c r="G94" s="138"/>
      <c r="H94" s="138"/>
      <c r="I94" s="138"/>
      <c r="J94" s="139" t="s">
        <v>111</v>
      </c>
      <c r="K94" s="138"/>
      <c r="L94" s="45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47" s="2" customFormat="1" ht="10.35" customHeight="1">
      <c r="A95" s="28"/>
      <c r="B95" s="29"/>
      <c r="C95" s="30"/>
      <c r="D95" s="30"/>
      <c r="E95" s="30"/>
      <c r="F95" s="30"/>
      <c r="G95" s="30"/>
      <c r="H95" s="30"/>
      <c r="I95" s="30"/>
      <c r="J95" s="30"/>
      <c r="K95" s="30"/>
      <c r="L95" s="45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9" customHeight="1">
      <c r="A96" s="28"/>
      <c r="B96" s="29"/>
      <c r="C96" s="140" t="s">
        <v>112</v>
      </c>
      <c r="D96" s="30"/>
      <c r="E96" s="30"/>
      <c r="F96" s="30"/>
      <c r="G96" s="30"/>
      <c r="H96" s="30"/>
      <c r="I96" s="30"/>
      <c r="J96" s="78">
        <f>J118</f>
        <v>3060</v>
      </c>
      <c r="K96" s="30"/>
      <c r="L96" s="45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4" t="s">
        <v>113</v>
      </c>
    </row>
    <row r="97" spans="1:31" s="9" customFormat="1" ht="24.95" customHeight="1">
      <c r="B97" s="141"/>
      <c r="C97" s="142"/>
      <c r="D97" s="143" t="s">
        <v>114</v>
      </c>
      <c r="E97" s="144"/>
      <c r="F97" s="144"/>
      <c r="G97" s="144"/>
      <c r="H97" s="144"/>
      <c r="I97" s="144"/>
      <c r="J97" s="145">
        <f>J119</f>
        <v>3060</v>
      </c>
      <c r="K97" s="142"/>
      <c r="L97" s="146"/>
    </row>
    <row r="98" spans="1:31" s="10" customFormat="1" ht="19.899999999999999" customHeight="1">
      <c r="B98" s="147"/>
      <c r="C98" s="148"/>
      <c r="D98" s="149" t="s">
        <v>115</v>
      </c>
      <c r="E98" s="150"/>
      <c r="F98" s="150"/>
      <c r="G98" s="150"/>
      <c r="H98" s="150"/>
      <c r="I98" s="150"/>
      <c r="J98" s="151">
        <f>J120</f>
        <v>3060</v>
      </c>
      <c r="K98" s="148"/>
      <c r="L98" s="152"/>
    </row>
    <row r="99" spans="1:31" s="2" customFormat="1" ht="21.75" customHeight="1">
      <c r="A99" s="28"/>
      <c r="B99" s="29"/>
      <c r="C99" s="30"/>
      <c r="D99" s="30"/>
      <c r="E99" s="30"/>
      <c r="F99" s="30"/>
      <c r="G99" s="30"/>
      <c r="H99" s="30"/>
      <c r="I99" s="30"/>
      <c r="J99" s="30"/>
      <c r="K99" s="30"/>
      <c r="L99" s="45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</row>
    <row r="100" spans="1:31" s="2" customFormat="1" ht="6.95" customHeight="1">
      <c r="A100" s="28"/>
      <c r="B100" s="48"/>
      <c r="C100" s="49"/>
      <c r="D100" s="49"/>
      <c r="E100" s="49"/>
      <c r="F100" s="49"/>
      <c r="G100" s="49"/>
      <c r="H100" s="49"/>
      <c r="I100" s="49"/>
      <c r="J100" s="49"/>
      <c r="K100" s="49"/>
      <c r="L100" s="45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</row>
    <row r="104" spans="1:31" s="2" customFormat="1" ht="6.95" customHeight="1">
      <c r="A104" s="28"/>
      <c r="B104" s="50"/>
      <c r="C104" s="51"/>
      <c r="D104" s="51"/>
      <c r="E104" s="51"/>
      <c r="F104" s="51"/>
      <c r="G104" s="51"/>
      <c r="H104" s="51"/>
      <c r="I104" s="51"/>
      <c r="J104" s="51"/>
      <c r="K104" s="51"/>
      <c r="L104" s="45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</row>
    <row r="105" spans="1:31" s="2" customFormat="1" ht="24.95" customHeight="1">
      <c r="A105" s="28"/>
      <c r="B105" s="29"/>
      <c r="C105" s="20" t="s">
        <v>116</v>
      </c>
      <c r="D105" s="30"/>
      <c r="E105" s="30"/>
      <c r="F105" s="30"/>
      <c r="G105" s="30"/>
      <c r="H105" s="30"/>
      <c r="I105" s="30"/>
      <c r="J105" s="30"/>
      <c r="K105" s="30"/>
      <c r="L105" s="45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</row>
    <row r="106" spans="1:31" s="2" customFormat="1" ht="6.95" customHeight="1">
      <c r="A106" s="28"/>
      <c r="B106" s="29"/>
      <c r="C106" s="30"/>
      <c r="D106" s="30"/>
      <c r="E106" s="30"/>
      <c r="F106" s="30"/>
      <c r="G106" s="30"/>
      <c r="H106" s="30"/>
      <c r="I106" s="30"/>
      <c r="J106" s="30"/>
      <c r="K106" s="30"/>
      <c r="L106" s="45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</row>
    <row r="107" spans="1:31" s="2" customFormat="1" ht="12" customHeight="1">
      <c r="A107" s="28"/>
      <c r="B107" s="29"/>
      <c r="C107" s="25" t="s">
        <v>14</v>
      </c>
      <c r="D107" s="30"/>
      <c r="E107" s="30"/>
      <c r="F107" s="30"/>
      <c r="G107" s="30"/>
      <c r="H107" s="30"/>
      <c r="I107" s="30"/>
      <c r="J107" s="30"/>
      <c r="K107" s="30"/>
      <c r="L107" s="45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</row>
    <row r="108" spans="1:31" s="2" customFormat="1" ht="16.5" customHeight="1">
      <c r="A108" s="28"/>
      <c r="B108" s="29"/>
      <c r="C108" s="30"/>
      <c r="D108" s="30"/>
      <c r="E108" s="252" t="str">
        <f>E7</f>
        <v>Verejný vodovod v obci Janov vr. Zmeny</v>
      </c>
      <c r="F108" s="253"/>
      <c r="G108" s="253"/>
      <c r="H108" s="253"/>
      <c r="I108" s="30"/>
      <c r="J108" s="30"/>
      <c r="K108" s="30"/>
      <c r="L108" s="45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pans="1:31" s="2" customFormat="1" ht="12" customHeight="1">
      <c r="A109" s="28"/>
      <c r="B109" s="29"/>
      <c r="C109" s="25" t="s">
        <v>107</v>
      </c>
      <c r="D109" s="30"/>
      <c r="E109" s="30"/>
      <c r="F109" s="30"/>
      <c r="G109" s="30"/>
      <c r="H109" s="30"/>
      <c r="I109" s="30"/>
      <c r="J109" s="30"/>
      <c r="K109" s="30"/>
      <c r="L109" s="45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31" s="2" customFormat="1" ht="16.5" customHeight="1">
      <c r="A110" s="28"/>
      <c r="B110" s="29"/>
      <c r="C110" s="30"/>
      <c r="D110" s="30"/>
      <c r="E110" s="211" t="str">
        <f>E9</f>
        <v>PS01 - PS01 Úprava vody a chlórovanie</v>
      </c>
      <c r="F110" s="254"/>
      <c r="G110" s="254"/>
      <c r="H110" s="254"/>
      <c r="I110" s="30"/>
      <c r="J110" s="30"/>
      <c r="K110" s="30"/>
      <c r="L110" s="45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s="2" customFormat="1" ht="6.95" customHeight="1">
      <c r="A111" s="28"/>
      <c r="B111" s="29"/>
      <c r="C111" s="30"/>
      <c r="D111" s="30"/>
      <c r="E111" s="30"/>
      <c r="F111" s="30"/>
      <c r="G111" s="30"/>
      <c r="H111" s="30"/>
      <c r="I111" s="30"/>
      <c r="J111" s="30"/>
      <c r="K111" s="30"/>
      <c r="L111" s="45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s="2" customFormat="1" ht="12" customHeight="1">
      <c r="A112" s="28"/>
      <c r="B112" s="29"/>
      <c r="C112" s="25" t="s">
        <v>18</v>
      </c>
      <c r="D112" s="30"/>
      <c r="E112" s="30"/>
      <c r="F112" s="23" t="str">
        <f>F12</f>
        <v>Obec Janov</v>
      </c>
      <c r="G112" s="30"/>
      <c r="H112" s="30"/>
      <c r="I112" s="25" t="s">
        <v>20</v>
      </c>
      <c r="J112" s="60" t="str">
        <f>IF(J12="","",J12)</f>
        <v>21. 9. 2020</v>
      </c>
      <c r="K112" s="30"/>
      <c r="L112" s="45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65" s="2" customFormat="1" ht="6.95" customHeight="1">
      <c r="A113" s="28"/>
      <c r="B113" s="29"/>
      <c r="C113" s="30"/>
      <c r="D113" s="30"/>
      <c r="E113" s="30"/>
      <c r="F113" s="30"/>
      <c r="G113" s="30"/>
      <c r="H113" s="30"/>
      <c r="I113" s="30"/>
      <c r="J113" s="30"/>
      <c r="K113" s="30"/>
      <c r="L113" s="45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65" s="2" customFormat="1" ht="15.2" customHeight="1">
      <c r="A114" s="28"/>
      <c r="B114" s="29"/>
      <c r="C114" s="25" t="s">
        <v>22</v>
      </c>
      <c r="D114" s="30"/>
      <c r="E114" s="30"/>
      <c r="F114" s="23" t="str">
        <f>E15</f>
        <v>Obec Janov</v>
      </c>
      <c r="G114" s="30"/>
      <c r="H114" s="30"/>
      <c r="I114" s="25" t="s">
        <v>30</v>
      </c>
      <c r="J114" s="26" t="str">
        <f>E21</f>
        <v xml:space="preserve"> </v>
      </c>
      <c r="K114" s="30"/>
      <c r="L114" s="45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65" s="2" customFormat="1" ht="15.2" customHeight="1">
      <c r="A115" s="28"/>
      <c r="B115" s="29"/>
      <c r="C115" s="25" t="s">
        <v>26</v>
      </c>
      <c r="D115" s="30"/>
      <c r="E115" s="30"/>
      <c r="F115" s="23" t="str">
        <f>IF(E18="","",E18)</f>
        <v>EKOFORM spol. s r.o. Levice</v>
      </c>
      <c r="G115" s="30"/>
      <c r="H115" s="30"/>
      <c r="I115" s="25" t="s">
        <v>33</v>
      </c>
      <c r="J115" s="26" t="str">
        <f>E24</f>
        <v>Ing. Mihálková</v>
      </c>
      <c r="K115" s="30"/>
      <c r="L115" s="45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65" s="2" customFormat="1" ht="10.35" customHeight="1">
      <c r="A116" s="28"/>
      <c r="B116" s="29"/>
      <c r="C116" s="30"/>
      <c r="D116" s="30"/>
      <c r="E116" s="30"/>
      <c r="F116" s="30"/>
      <c r="G116" s="30"/>
      <c r="H116" s="30"/>
      <c r="I116" s="30"/>
      <c r="J116" s="30"/>
      <c r="K116" s="30"/>
      <c r="L116" s="45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65" s="11" customFormat="1" ht="29.25" customHeight="1">
      <c r="A117" s="153"/>
      <c r="B117" s="154"/>
      <c r="C117" s="155" t="s">
        <v>117</v>
      </c>
      <c r="D117" s="156" t="s">
        <v>61</v>
      </c>
      <c r="E117" s="156" t="s">
        <v>57</v>
      </c>
      <c r="F117" s="156" t="s">
        <v>58</v>
      </c>
      <c r="G117" s="156" t="s">
        <v>118</v>
      </c>
      <c r="H117" s="156" t="s">
        <v>119</v>
      </c>
      <c r="I117" s="156" t="s">
        <v>120</v>
      </c>
      <c r="J117" s="157" t="s">
        <v>111</v>
      </c>
      <c r="K117" s="158" t="s">
        <v>121</v>
      </c>
      <c r="L117" s="159"/>
      <c r="M117" s="69" t="s">
        <v>1</v>
      </c>
      <c r="N117" s="70" t="s">
        <v>40</v>
      </c>
      <c r="O117" s="70" t="s">
        <v>122</v>
      </c>
      <c r="P117" s="70" t="s">
        <v>123</v>
      </c>
      <c r="Q117" s="70" t="s">
        <v>124</v>
      </c>
      <c r="R117" s="70" t="s">
        <v>125</v>
      </c>
      <c r="S117" s="70" t="s">
        <v>126</v>
      </c>
      <c r="T117" s="71" t="s">
        <v>127</v>
      </c>
      <c r="U117" s="153"/>
      <c r="V117" s="153"/>
      <c r="W117" s="153"/>
      <c r="X117" s="153"/>
      <c r="Y117" s="153"/>
      <c r="Z117" s="153"/>
      <c r="AA117" s="153"/>
      <c r="AB117" s="153"/>
      <c r="AC117" s="153"/>
      <c r="AD117" s="153"/>
      <c r="AE117" s="153"/>
    </row>
    <row r="118" spans="1:65" s="2" customFormat="1" ht="22.9" customHeight="1">
      <c r="A118" s="28"/>
      <c r="B118" s="29"/>
      <c r="C118" s="76" t="s">
        <v>112</v>
      </c>
      <c r="D118" s="30"/>
      <c r="E118" s="30"/>
      <c r="F118" s="30"/>
      <c r="G118" s="30"/>
      <c r="H118" s="30"/>
      <c r="I118" s="30"/>
      <c r="J118" s="160">
        <f>BK118</f>
        <v>3060</v>
      </c>
      <c r="K118" s="30"/>
      <c r="L118" s="33"/>
      <c r="M118" s="72"/>
      <c r="N118" s="161"/>
      <c r="O118" s="73"/>
      <c r="P118" s="162">
        <f>P119</f>
        <v>0</v>
      </c>
      <c r="Q118" s="73"/>
      <c r="R118" s="162">
        <f>R119</f>
        <v>0</v>
      </c>
      <c r="S118" s="73"/>
      <c r="T118" s="163">
        <f>T119</f>
        <v>0</v>
      </c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T118" s="14" t="s">
        <v>75</v>
      </c>
      <c r="AU118" s="14" t="s">
        <v>113</v>
      </c>
      <c r="BK118" s="164">
        <f>BK119</f>
        <v>3060</v>
      </c>
    </row>
    <row r="119" spans="1:65" s="12" customFormat="1" ht="25.9" customHeight="1">
      <c r="B119" s="165"/>
      <c r="C119" s="166"/>
      <c r="D119" s="167" t="s">
        <v>75</v>
      </c>
      <c r="E119" s="168" t="s">
        <v>128</v>
      </c>
      <c r="F119" s="168" t="s">
        <v>129</v>
      </c>
      <c r="G119" s="166"/>
      <c r="H119" s="166"/>
      <c r="I119" s="166"/>
      <c r="J119" s="169">
        <f>BK119</f>
        <v>3060</v>
      </c>
      <c r="K119" s="166"/>
      <c r="L119" s="170"/>
      <c r="M119" s="171"/>
      <c r="N119" s="172"/>
      <c r="O119" s="172"/>
      <c r="P119" s="173">
        <f>P120</f>
        <v>0</v>
      </c>
      <c r="Q119" s="172"/>
      <c r="R119" s="173">
        <f>R120</f>
        <v>0</v>
      </c>
      <c r="S119" s="172"/>
      <c r="T119" s="174">
        <f>T120</f>
        <v>0</v>
      </c>
      <c r="AR119" s="175" t="s">
        <v>130</v>
      </c>
      <c r="AT119" s="176" t="s">
        <v>75</v>
      </c>
      <c r="AU119" s="176" t="s">
        <v>13</v>
      </c>
      <c r="AY119" s="175" t="s">
        <v>131</v>
      </c>
      <c r="BK119" s="177">
        <f>BK120</f>
        <v>3060</v>
      </c>
    </row>
    <row r="120" spans="1:65" s="12" customFormat="1" ht="22.9" customHeight="1">
      <c r="B120" s="165"/>
      <c r="C120" s="166"/>
      <c r="D120" s="167" t="s">
        <v>75</v>
      </c>
      <c r="E120" s="178" t="s">
        <v>132</v>
      </c>
      <c r="F120" s="178" t="s">
        <v>133</v>
      </c>
      <c r="G120" s="166"/>
      <c r="H120" s="166"/>
      <c r="I120" s="166"/>
      <c r="J120" s="179">
        <f>BK120</f>
        <v>3060</v>
      </c>
      <c r="K120" s="166"/>
      <c r="L120" s="170"/>
      <c r="M120" s="171"/>
      <c r="N120" s="172"/>
      <c r="O120" s="172"/>
      <c r="P120" s="173">
        <f>P121</f>
        <v>0</v>
      </c>
      <c r="Q120" s="172"/>
      <c r="R120" s="173">
        <f>R121</f>
        <v>0</v>
      </c>
      <c r="S120" s="172"/>
      <c r="T120" s="174">
        <f>T121</f>
        <v>0</v>
      </c>
      <c r="AR120" s="175" t="s">
        <v>130</v>
      </c>
      <c r="AT120" s="176" t="s">
        <v>75</v>
      </c>
      <c r="AU120" s="176" t="s">
        <v>83</v>
      </c>
      <c r="AY120" s="175" t="s">
        <v>131</v>
      </c>
      <c r="BK120" s="177">
        <f>BK121</f>
        <v>3060</v>
      </c>
    </row>
    <row r="121" spans="1:65" s="2" customFormat="1" ht="14.45" customHeight="1">
      <c r="A121" s="28"/>
      <c r="B121" s="29"/>
      <c r="C121" s="180" t="s">
        <v>83</v>
      </c>
      <c r="D121" s="180" t="s">
        <v>128</v>
      </c>
      <c r="E121" s="181" t="s">
        <v>134</v>
      </c>
      <c r="F121" s="182" t="s">
        <v>135</v>
      </c>
      <c r="G121" s="183" t="s">
        <v>136</v>
      </c>
      <c r="H121" s="184">
        <v>1</v>
      </c>
      <c r="I121" s="185">
        <v>3060</v>
      </c>
      <c r="J121" s="186">
        <f>ROUND(I121*H121,2)</f>
        <v>3060</v>
      </c>
      <c r="K121" s="187"/>
      <c r="L121" s="188"/>
      <c r="M121" s="189" t="s">
        <v>1</v>
      </c>
      <c r="N121" s="190" t="s">
        <v>42</v>
      </c>
      <c r="O121" s="191">
        <v>0</v>
      </c>
      <c r="P121" s="191">
        <f>O121*H121</f>
        <v>0</v>
      </c>
      <c r="Q121" s="191">
        <v>0</v>
      </c>
      <c r="R121" s="191">
        <f>Q121*H121</f>
        <v>0</v>
      </c>
      <c r="S121" s="191">
        <v>0</v>
      </c>
      <c r="T121" s="192">
        <f>S121*H121</f>
        <v>0</v>
      </c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R121" s="193" t="s">
        <v>137</v>
      </c>
      <c r="AT121" s="193" t="s">
        <v>128</v>
      </c>
      <c r="AU121" s="193" t="s">
        <v>138</v>
      </c>
      <c r="AY121" s="14" t="s">
        <v>131</v>
      </c>
      <c r="BE121" s="194">
        <f>IF(N121="základná",J121,0)</f>
        <v>0</v>
      </c>
      <c r="BF121" s="194">
        <f>IF(N121="znížená",J121,0)</f>
        <v>3060</v>
      </c>
      <c r="BG121" s="194">
        <f>IF(N121="zákl. prenesená",J121,0)</f>
        <v>0</v>
      </c>
      <c r="BH121" s="194">
        <f>IF(N121="zníž. prenesená",J121,0)</f>
        <v>0</v>
      </c>
      <c r="BI121" s="194">
        <f>IF(N121="nulová",J121,0)</f>
        <v>0</v>
      </c>
      <c r="BJ121" s="14" t="s">
        <v>138</v>
      </c>
      <c r="BK121" s="194">
        <f>ROUND(I121*H121,2)</f>
        <v>3060</v>
      </c>
      <c r="BL121" s="14" t="s">
        <v>139</v>
      </c>
      <c r="BM121" s="193" t="s">
        <v>140</v>
      </c>
    </row>
    <row r="122" spans="1:65" s="2" customFormat="1" ht="6.95" customHeight="1">
      <c r="A122" s="28"/>
      <c r="B122" s="48"/>
      <c r="C122" s="49"/>
      <c r="D122" s="49"/>
      <c r="E122" s="49"/>
      <c r="F122" s="49"/>
      <c r="G122" s="49"/>
      <c r="H122" s="49"/>
      <c r="I122" s="49"/>
      <c r="J122" s="49"/>
      <c r="K122" s="49"/>
      <c r="L122" s="33"/>
      <c r="M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</row>
  </sheetData>
  <sheetProtection algorithmName="SHA-512" hashValue="XaC5E1Nf0p2NcNBlQtJkF6BFLEL2THhuF5WB4nLCc51RV7r+0XtEzoQrGHoEXKx0IHOOEZ4Mdeq3PHDfyPJBoQ==" saltValue="Ilki3aB8x6h8MIfpiVN25dJW44UamO1jU7QURsU1wpE5A0jfxDgDmESSFdQfZszBu0xFoaM0FZRHG1/BhbNfLw==" spinCount="100000" sheet="1" objects="1" scenarios="1" formatColumns="0" formatRows="0" autoFilter="0"/>
  <autoFilter ref="C117:K121"/>
  <mergeCells count="8">
    <mergeCell ref="E108:H108"/>
    <mergeCell ref="E110:H110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77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ht="11.25">
      <c r="A1" s="19"/>
    </row>
    <row r="2" spans="1:46" s="1" customFormat="1" ht="36.950000000000003" customHeight="1"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AT2" s="14" t="s">
        <v>87</v>
      </c>
    </row>
    <row r="3" spans="1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17"/>
      <c r="AT3" s="14" t="s">
        <v>13</v>
      </c>
    </row>
    <row r="4" spans="1:46" s="1" customFormat="1" ht="24.95" customHeight="1">
      <c r="B4" s="17"/>
      <c r="D4" s="104" t="s">
        <v>106</v>
      </c>
      <c r="L4" s="17"/>
      <c r="M4" s="105" t="s">
        <v>9</v>
      </c>
      <c r="AT4" s="14" t="s">
        <v>4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106" t="s">
        <v>14</v>
      </c>
      <c r="L6" s="17"/>
    </row>
    <row r="7" spans="1:46" s="1" customFormat="1" ht="16.5" customHeight="1">
      <c r="B7" s="17"/>
      <c r="E7" s="247" t="str">
        <f>'Rekapitulácia stavby'!K6</f>
        <v>Verejný vodovod v obci Janov vr. Zmeny</v>
      </c>
      <c r="F7" s="248"/>
      <c r="G7" s="248"/>
      <c r="H7" s="248"/>
      <c r="L7" s="17"/>
    </row>
    <row r="8" spans="1:46" s="2" customFormat="1" ht="12" customHeight="1">
      <c r="A8" s="28"/>
      <c r="B8" s="33"/>
      <c r="C8" s="28"/>
      <c r="D8" s="106" t="s">
        <v>107</v>
      </c>
      <c r="E8" s="28"/>
      <c r="F8" s="28"/>
      <c r="G8" s="28"/>
      <c r="H8" s="28"/>
      <c r="I8" s="28"/>
      <c r="J8" s="28"/>
      <c r="K8" s="28"/>
      <c r="L8" s="45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46" s="2" customFormat="1" ht="16.5" customHeight="1">
      <c r="A9" s="28"/>
      <c r="B9" s="33"/>
      <c r="C9" s="28"/>
      <c r="D9" s="28"/>
      <c r="E9" s="249" t="s">
        <v>141</v>
      </c>
      <c r="F9" s="250"/>
      <c r="G9" s="250"/>
      <c r="H9" s="250"/>
      <c r="I9" s="28"/>
      <c r="J9" s="28"/>
      <c r="K9" s="28"/>
      <c r="L9" s="45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46" s="2" customFormat="1" ht="11.25">
      <c r="A10" s="28"/>
      <c r="B10" s="33"/>
      <c r="C10" s="28"/>
      <c r="D10" s="28"/>
      <c r="E10" s="28"/>
      <c r="F10" s="28"/>
      <c r="G10" s="28"/>
      <c r="H10" s="28"/>
      <c r="I10" s="28"/>
      <c r="J10" s="28"/>
      <c r="K10" s="28"/>
      <c r="L10" s="45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46" s="2" customFormat="1" ht="12" customHeight="1">
      <c r="A11" s="28"/>
      <c r="B11" s="33"/>
      <c r="C11" s="28"/>
      <c r="D11" s="106" t="s">
        <v>16</v>
      </c>
      <c r="E11" s="28"/>
      <c r="F11" s="107" t="s">
        <v>1</v>
      </c>
      <c r="G11" s="28"/>
      <c r="H11" s="28"/>
      <c r="I11" s="106" t="s">
        <v>17</v>
      </c>
      <c r="J11" s="107" t="s">
        <v>1</v>
      </c>
      <c r="K11" s="28"/>
      <c r="L11" s="45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46" s="2" customFormat="1" ht="12" customHeight="1">
      <c r="A12" s="28"/>
      <c r="B12" s="33"/>
      <c r="C12" s="28"/>
      <c r="D12" s="106" t="s">
        <v>18</v>
      </c>
      <c r="E12" s="28"/>
      <c r="F12" s="107" t="s">
        <v>19</v>
      </c>
      <c r="G12" s="28"/>
      <c r="H12" s="28"/>
      <c r="I12" s="106" t="s">
        <v>20</v>
      </c>
      <c r="J12" s="108" t="str">
        <f>'Rekapitulácia stavby'!AN8</f>
        <v>21. 9. 2020</v>
      </c>
      <c r="K12" s="28"/>
      <c r="L12" s="45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46" s="2" customFormat="1" ht="10.9" customHeight="1">
      <c r="A13" s="28"/>
      <c r="B13" s="33"/>
      <c r="C13" s="28"/>
      <c r="D13" s="28"/>
      <c r="E13" s="28"/>
      <c r="F13" s="28"/>
      <c r="G13" s="28"/>
      <c r="H13" s="28"/>
      <c r="I13" s="28"/>
      <c r="J13" s="28"/>
      <c r="K13" s="28"/>
      <c r="L13" s="45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46" s="2" customFormat="1" ht="12" customHeight="1">
      <c r="A14" s="28"/>
      <c r="B14" s="33"/>
      <c r="C14" s="28"/>
      <c r="D14" s="106" t="s">
        <v>22</v>
      </c>
      <c r="E14" s="28"/>
      <c r="F14" s="28"/>
      <c r="G14" s="28"/>
      <c r="H14" s="28"/>
      <c r="I14" s="106" t="s">
        <v>23</v>
      </c>
      <c r="J14" s="107" t="s">
        <v>24</v>
      </c>
      <c r="K14" s="28"/>
      <c r="L14" s="45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46" s="2" customFormat="1" ht="18" customHeight="1">
      <c r="A15" s="28"/>
      <c r="B15" s="33"/>
      <c r="C15" s="28"/>
      <c r="D15" s="28"/>
      <c r="E15" s="107" t="s">
        <v>19</v>
      </c>
      <c r="F15" s="28"/>
      <c r="G15" s="28"/>
      <c r="H15" s="28"/>
      <c r="I15" s="106" t="s">
        <v>25</v>
      </c>
      <c r="J15" s="107" t="s">
        <v>1</v>
      </c>
      <c r="K15" s="28"/>
      <c r="L15" s="45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46" s="2" customFormat="1" ht="6.95" customHeight="1">
      <c r="A16" s="28"/>
      <c r="B16" s="33"/>
      <c r="C16" s="28"/>
      <c r="D16" s="28"/>
      <c r="E16" s="28"/>
      <c r="F16" s="28"/>
      <c r="G16" s="28"/>
      <c r="H16" s="28"/>
      <c r="I16" s="28"/>
      <c r="J16" s="28"/>
      <c r="K16" s="28"/>
      <c r="L16" s="45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>
      <c r="A17" s="28"/>
      <c r="B17" s="33"/>
      <c r="C17" s="28"/>
      <c r="D17" s="106" t="s">
        <v>26</v>
      </c>
      <c r="E17" s="28"/>
      <c r="F17" s="28"/>
      <c r="G17" s="28"/>
      <c r="H17" s="28"/>
      <c r="I17" s="106" t="s">
        <v>23</v>
      </c>
      <c r="J17" s="107" t="s">
        <v>27</v>
      </c>
      <c r="K17" s="28"/>
      <c r="L17" s="45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>
      <c r="A18" s="28"/>
      <c r="B18" s="33"/>
      <c r="C18" s="28"/>
      <c r="D18" s="28"/>
      <c r="E18" s="107" t="s">
        <v>28</v>
      </c>
      <c r="F18" s="28"/>
      <c r="G18" s="28"/>
      <c r="H18" s="28"/>
      <c r="I18" s="106" t="s">
        <v>25</v>
      </c>
      <c r="J18" s="107" t="s">
        <v>29</v>
      </c>
      <c r="K18" s="28"/>
      <c r="L18" s="45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5" customHeight="1">
      <c r="A19" s="28"/>
      <c r="B19" s="33"/>
      <c r="C19" s="28"/>
      <c r="D19" s="28"/>
      <c r="E19" s="28"/>
      <c r="F19" s="28"/>
      <c r="G19" s="28"/>
      <c r="H19" s="28"/>
      <c r="I19" s="28"/>
      <c r="J19" s="28"/>
      <c r="K19" s="28"/>
      <c r="L19" s="45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>
      <c r="A20" s="28"/>
      <c r="B20" s="33"/>
      <c r="C20" s="28"/>
      <c r="D20" s="106" t="s">
        <v>30</v>
      </c>
      <c r="E20" s="28"/>
      <c r="F20" s="28"/>
      <c r="G20" s="28"/>
      <c r="H20" s="28"/>
      <c r="I20" s="106" t="s">
        <v>23</v>
      </c>
      <c r="J20" s="107" t="str">
        <f>IF('Rekapitulácia stavby'!AN16="","",'Rekapitulácia stavby'!AN16)</f>
        <v/>
      </c>
      <c r="K20" s="28"/>
      <c r="L20" s="45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>
      <c r="A21" s="28"/>
      <c r="B21" s="33"/>
      <c r="C21" s="28"/>
      <c r="D21" s="28"/>
      <c r="E21" s="107" t="str">
        <f>IF('Rekapitulácia stavby'!E17="","",'Rekapitulácia stavby'!E17)</f>
        <v xml:space="preserve"> </v>
      </c>
      <c r="F21" s="28"/>
      <c r="G21" s="28"/>
      <c r="H21" s="28"/>
      <c r="I21" s="106" t="s">
        <v>25</v>
      </c>
      <c r="J21" s="107" t="str">
        <f>IF('Rekapitulácia stavby'!AN17="","",'Rekapitulácia stavby'!AN17)</f>
        <v/>
      </c>
      <c r="K21" s="28"/>
      <c r="L21" s="45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5" customHeight="1">
      <c r="A22" s="28"/>
      <c r="B22" s="33"/>
      <c r="C22" s="28"/>
      <c r="D22" s="28"/>
      <c r="E22" s="28"/>
      <c r="F22" s="28"/>
      <c r="G22" s="28"/>
      <c r="H22" s="28"/>
      <c r="I22" s="28"/>
      <c r="J22" s="28"/>
      <c r="K22" s="28"/>
      <c r="L22" s="45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>
      <c r="A23" s="28"/>
      <c r="B23" s="33"/>
      <c r="C23" s="28"/>
      <c r="D23" s="106" t="s">
        <v>33</v>
      </c>
      <c r="E23" s="28"/>
      <c r="F23" s="28"/>
      <c r="G23" s="28"/>
      <c r="H23" s="28"/>
      <c r="I23" s="106" t="s">
        <v>23</v>
      </c>
      <c r="J23" s="107" t="s">
        <v>1</v>
      </c>
      <c r="K23" s="28"/>
      <c r="L23" s="45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>
      <c r="A24" s="28"/>
      <c r="B24" s="33"/>
      <c r="C24" s="28"/>
      <c r="D24" s="28"/>
      <c r="E24" s="107" t="s">
        <v>34</v>
      </c>
      <c r="F24" s="28"/>
      <c r="G24" s="28"/>
      <c r="H24" s="28"/>
      <c r="I24" s="106" t="s">
        <v>25</v>
      </c>
      <c r="J24" s="107" t="s">
        <v>1</v>
      </c>
      <c r="K24" s="28"/>
      <c r="L24" s="45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5" customHeight="1">
      <c r="A25" s="28"/>
      <c r="B25" s="33"/>
      <c r="C25" s="28"/>
      <c r="D25" s="28"/>
      <c r="E25" s="28"/>
      <c r="F25" s="28"/>
      <c r="G25" s="28"/>
      <c r="H25" s="28"/>
      <c r="I25" s="28"/>
      <c r="J25" s="28"/>
      <c r="K25" s="28"/>
      <c r="L25" s="45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>
      <c r="A26" s="28"/>
      <c r="B26" s="33"/>
      <c r="C26" s="28"/>
      <c r="D26" s="106" t="s">
        <v>35</v>
      </c>
      <c r="E26" s="28"/>
      <c r="F26" s="28"/>
      <c r="G26" s="28"/>
      <c r="H26" s="28"/>
      <c r="I26" s="28"/>
      <c r="J26" s="28"/>
      <c r="K26" s="28"/>
      <c r="L26" s="45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>
      <c r="A27" s="109"/>
      <c r="B27" s="110"/>
      <c r="C27" s="109"/>
      <c r="D27" s="109"/>
      <c r="E27" s="251" t="s">
        <v>1</v>
      </c>
      <c r="F27" s="251"/>
      <c r="G27" s="251"/>
      <c r="H27" s="251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>
      <c r="A28" s="28"/>
      <c r="B28" s="33"/>
      <c r="C28" s="28"/>
      <c r="D28" s="28"/>
      <c r="E28" s="28"/>
      <c r="F28" s="28"/>
      <c r="G28" s="28"/>
      <c r="H28" s="28"/>
      <c r="I28" s="28"/>
      <c r="J28" s="28"/>
      <c r="K28" s="28"/>
      <c r="L28" s="45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5" customHeight="1">
      <c r="A29" s="28"/>
      <c r="B29" s="33"/>
      <c r="C29" s="28"/>
      <c r="D29" s="112"/>
      <c r="E29" s="112"/>
      <c r="F29" s="112"/>
      <c r="G29" s="112"/>
      <c r="H29" s="112"/>
      <c r="I29" s="112"/>
      <c r="J29" s="112"/>
      <c r="K29" s="112"/>
      <c r="L29" s="45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25.35" customHeight="1">
      <c r="A30" s="28"/>
      <c r="B30" s="33"/>
      <c r="C30" s="28"/>
      <c r="D30" s="113" t="s">
        <v>36</v>
      </c>
      <c r="E30" s="28"/>
      <c r="F30" s="28"/>
      <c r="G30" s="28"/>
      <c r="H30" s="28"/>
      <c r="I30" s="28"/>
      <c r="J30" s="114">
        <f>ROUND(J121, 2)</f>
        <v>15477.98</v>
      </c>
      <c r="K30" s="28"/>
      <c r="L30" s="45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5" customHeight="1">
      <c r="A31" s="28"/>
      <c r="B31" s="33"/>
      <c r="C31" s="28"/>
      <c r="D31" s="112"/>
      <c r="E31" s="112"/>
      <c r="F31" s="112"/>
      <c r="G31" s="112"/>
      <c r="H31" s="112"/>
      <c r="I31" s="112"/>
      <c r="J31" s="112"/>
      <c r="K31" s="112"/>
      <c r="L31" s="45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5" customHeight="1">
      <c r="A32" s="28"/>
      <c r="B32" s="33"/>
      <c r="C32" s="28"/>
      <c r="D32" s="28"/>
      <c r="E32" s="28"/>
      <c r="F32" s="115" t="s">
        <v>38</v>
      </c>
      <c r="G32" s="28"/>
      <c r="H32" s="28"/>
      <c r="I32" s="115" t="s">
        <v>37</v>
      </c>
      <c r="J32" s="115" t="s">
        <v>39</v>
      </c>
      <c r="K32" s="28"/>
      <c r="L32" s="45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5" customHeight="1">
      <c r="A33" s="28"/>
      <c r="B33" s="33"/>
      <c r="C33" s="28"/>
      <c r="D33" s="116" t="s">
        <v>40</v>
      </c>
      <c r="E33" s="106" t="s">
        <v>41</v>
      </c>
      <c r="F33" s="117">
        <f>ROUND((SUM(BE121:BE176)),  2)</f>
        <v>0</v>
      </c>
      <c r="G33" s="28"/>
      <c r="H33" s="28"/>
      <c r="I33" s="118">
        <v>0.2</v>
      </c>
      <c r="J33" s="117">
        <f>ROUND(((SUM(BE121:BE176))*I33),  2)</f>
        <v>0</v>
      </c>
      <c r="K33" s="28"/>
      <c r="L33" s="45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5" customHeight="1">
      <c r="A34" s="28"/>
      <c r="B34" s="33"/>
      <c r="C34" s="28"/>
      <c r="D34" s="28"/>
      <c r="E34" s="106" t="s">
        <v>42</v>
      </c>
      <c r="F34" s="117">
        <f>ROUND((SUM(BF121:BF176)),  2)</f>
        <v>15477.98</v>
      </c>
      <c r="G34" s="28"/>
      <c r="H34" s="28"/>
      <c r="I34" s="118">
        <v>0.2</v>
      </c>
      <c r="J34" s="117">
        <f>ROUND(((SUM(BF121:BF176))*I34),  2)</f>
        <v>3095.6</v>
      </c>
      <c r="K34" s="28"/>
      <c r="L34" s="45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5" hidden="1" customHeight="1">
      <c r="A35" s="28"/>
      <c r="B35" s="33"/>
      <c r="C35" s="28"/>
      <c r="D35" s="28"/>
      <c r="E35" s="106" t="s">
        <v>43</v>
      </c>
      <c r="F35" s="117">
        <f>ROUND((SUM(BG121:BG176)),  2)</f>
        <v>0</v>
      </c>
      <c r="G35" s="28"/>
      <c r="H35" s="28"/>
      <c r="I35" s="118">
        <v>0.2</v>
      </c>
      <c r="J35" s="117">
        <f>0</f>
        <v>0</v>
      </c>
      <c r="K35" s="28"/>
      <c r="L35" s="45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5" hidden="1" customHeight="1">
      <c r="A36" s="28"/>
      <c r="B36" s="33"/>
      <c r="C36" s="28"/>
      <c r="D36" s="28"/>
      <c r="E36" s="106" t="s">
        <v>44</v>
      </c>
      <c r="F36" s="117">
        <f>ROUND((SUM(BH121:BH176)),  2)</f>
        <v>0</v>
      </c>
      <c r="G36" s="28"/>
      <c r="H36" s="28"/>
      <c r="I36" s="118">
        <v>0.2</v>
      </c>
      <c r="J36" s="117">
        <f>0</f>
        <v>0</v>
      </c>
      <c r="K36" s="28"/>
      <c r="L36" s="45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5" hidden="1" customHeight="1">
      <c r="A37" s="28"/>
      <c r="B37" s="33"/>
      <c r="C37" s="28"/>
      <c r="D37" s="28"/>
      <c r="E37" s="106" t="s">
        <v>45</v>
      </c>
      <c r="F37" s="117">
        <f>ROUND((SUM(BI121:BI176)),  2)</f>
        <v>0</v>
      </c>
      <c r="G37" s="28"/>
      <c r="H37" s="28"/>
      <c r="I37" s="118">
        <v>0</v>
      </c>
      <c r="J37" s="117">
        <f>0</f>
        <v>0</v>
      </c>
      <c r="K37" s="28"/>
      <c r="L37" s="45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6.95" customHeight="1">
      <c r="A38" s="28"/>
      <c r="B38" s="33"/>
      <c r="C38" s="28"/>
      <c r="D38" s="28"/>
      <c r="E38" s="28"/>
      <c r="F38" s="28"/>
      <c r="G38" s="28"/>
      <c r="H38" s="28"/>
      <c r="I38" s="28"/>
      <c r="J38" s="28"/>
      <c r="K38" s="28"/>
      <c r="L38" s="45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25.35" customHeight="1">
      <c r="A39" s="28"/>
      <c r="B39" s="33"/>
      <c r="C39" s="119"/>
      <c r="D39" s="120" t="s">
        <v>46</v>
      </c>
      <c r="E39" s="121"/>
      <c r="F39" s="121"/>
      <c r="G39" s="122" t="s">
        <v>47</v>
      </c>
      <c r="H39" s="123" t="s">
        <v>48</v>
      </c>
      <c r="I39" s="121"/>
      <c r="J39" s="124">
        <f>SUM(J30:J37)</f>
        <v>18573.579999999998</v>
      </c>
      <c r="K39" s="125"/>
      <c r="L39" s="45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14.45" customHeight="1">
      <c r="A40" s="28"/>
      <c r="B40" s="33"/>
      <c r="C40" s="28"/>
      <c r="D40" s="28"/>
      <c r="E40" s="28"/>
      <c r="F40" s="28"/>
      <c r="G40" s="28"/>
      <c r="H40" s="28"/>
      <c r="I40" s="28"/>
      <c r="J40" s="28"/>
      <c r="K40" s="28"/>
      <c r="L40" s="45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5"/>
      <c r="D50" s="126" t="s">
        <v>49</v>
      </c>
      <c r="E50" s="127"/>
      <c r="F50" s="127"/>
      <c r="G50" s="126" t="s">
        <v>50</v>
      </c>
      <c r="H50" s="127"/>
      <c r="I50" s="127"/>
      <c r="J50" s="127"/>
      <c r="K50" s="127"/>
      <c r="L50" s="45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8"/>
      <c r="B61" s="33"/>
      <c r="C61" s="28"/>
      <c r="D61" s="128" t="s">
        <v>51</v>
      </c>
      <c r="E61" s="129"/>
      <c r="F61" s="130" t="s">
        <v>52</v>
      </c>
      <c r="G61" s="128" t="s">
        <v>51</v>
      </c>
      <c r="H61" s="129"/>
      <c r="I61" s="129"/>
      <c r="J61" s="131" t="s">
        <v>52</v>
      </c>
      <c r="K61" s="129"/>
      <c r="L61" s="45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8"/>
      <c r="B65" s="33"/>
      <c r="C65" s="28"/>
      <c r="D65" s="126" t="s">
        <v>53</v>
      </c>
      <c r="E65" s="132"/>
      <c r="F65" s="132"/>
      <c r="G65" s="126" t="s">
        <v>54</v>
      </c>
      <c r="H65" s="132"/>
      <c r="I65" s="132"/>
      <c r="J65" s="132"/>
      <c r="K65" s="132"/>
      <c r="L65" s="45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8"/>
      <c r="B76" s="33"/>
      <c r="C76" s="28"/>
      <c r="D76" s="128" t="s">
        <v>51</v>
      </c>
      <c r="E76" s="129"/>
      <c r="F76" s="130" t="s">
        <v>52</v>
      </c>
      <c r="G76" s="128" t="s">
        <v>51</v>
      </c>
      <c r="H76" s="129"/>
      <c r="I76" s="129"/>
      <c r="J76" s="131" t="s">
        <v>52</v>
      </c>
      <c r="K76" s="129"/>
      <c r="L76" s="45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5" customHeight="1">
      <c r="A77" s="28"/>
      <c r="B77" s="133"/>
      <c r="C77" s="134"/>
      <c r="D77" s="134"/>
      <c r="E77" s="134"/>
      <c r="F77" s="134"/>
      <c r="G77" s="134"/>
      <c r="H77" s="134"/>
      <c r="I77" s="134"/>
      <c r="J77" s="134"/>
      <c r="K77" s="134"/>
      <c r="L77" s="45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47" s="2" customFormat="1" ht="6.95" customHeight="1">
      <c r="A81" s="28"/>
      <c r="B81" s="135"/>
      <c r="C81" s="136"/>
      <c r="D81" s="136"/>
      <c r="E81" s="136"/>
      <c r="F81" s="136"/>
      <c r="G81" s="136"/>
      <c r="H81" s="136"/>
      <c r="I81" s="136"/>
      <c r="J81" s="136"/>
      <c r="K81" s="136"/>
      <c r="L81" s="45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47" s="2" customFormat="1" ht="24.95" customHeight="1">
      <c r="A82" s="28"/>
      <c r="B82" s="29"/>
      <c r="C82" s="20" t="s">
        <v>109</v>
      </c>
      <c r="D82" s="30"/>
      <c r="E82" s="30"/>
      <c r="F82" s="30"/>
      <c r="G82" s="30"/>
      <c r="H82" s="30"/>
      <c r="I82" s="30"/>
      <c r="J82" s="30"/>
      <c r="K82" s="30"/>
      <c r="L82" s="45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47" s="2" customFormat="1" ht="6.95" customHeight="1">
      <c r="A83" s="28"/>
      <c r="B83" s="29"/>
      <c r="C83" s="30"/>
      <c r="D83" s="30"/>
      <c r="E83" s="30"/>
      <c r="F83" s="30"/>
      <c r="G83" s="30"/>
      <c r="H83" s="30"/>
      <c r="I83" s="30"/>
      <c r="J83" s="30"/>
      <c r="K83" s="30"/>
      <c r="L83" s="45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47" s="2" customFormat="1" ht="12" customHeight="1">
      <c r="A84" s="28"/>
      <c r="B84" s="29"/>
      <c r="C84" s="25" t="s">
        <v>14</v>
      </c>
      <c r="D84" s="30"/>
      <c r="E84" s="30"/>
      <c r="F84" s="30"/>
      <c r="G84" s="30"/>
      <c r="H84" s="30"/>
      <c r="I84" s="30"/>
      <c r="J84" s="30"/>
      <c r="K84" s="30"/>
      <c r="L84" s="45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47" s="2" customFormat="1" ht="16.5" customHeight="1">
      <c r="A85" s="28"/>
      <c r="B85" s="29"/>
      <c r="C85" s="30"/>
      <c r="D85" s="30"/>
      <c r="E85" s="252" t="str">
        <f>E7</f>
        <v>Verejný vodovod v obci Janov vr. Zmeny</v>
      </c>
      <c r="F85" s="253"/>
      <c r="G85" s="253"/>
      <c r="H85" s="253"/>
      <c r="I85" s="30"/>
      <c r="J85" s="30"/>
      <c r="K85" s="30"/>
      <c r="L85" s="45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47" s="2" customFormat="1" ht="12" customHeight="1">
      <c r="A86" s="28"/>
      <c r="B86" s="29"/>
      <c r="C86" s="25" t="s">
        <v>107</v>
      </c>
      <c r="D86" s="30"/>
      <c r="E86" s="30"/>
      <c r="F86" s="30"/>
      <c r="G86" s="30"/>
      <c r="H86" s="30"/>
      <c r="I86" s="30"/>
      <c r="J86" s="30"/>
      <c r="K86" s="30"/>
      <c r="L86" s="45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47" s="2" customFormat="1" ht="16.5" customHeight="1">
      <c r="A87" s="28"/>
      <c r="B87" s="29"/>
      <c r="C87" s="30"/>
      <c r="D87" s="30"/>
      <c r="E87" s="211" t="str">
        <f>E9</f>
        <v>ARMATURY_Zmena - časť3_Armatúry</v>
      </c>
      <c r="F87" s="254"/>
      <c r="G87" s="254"/>
      <c r="H87" s="254"/>
      <c r="I87" s="30"/>
      <c r="J87" s="30"/>
      <c r="K87" s="30"/>
      <c r="L87" s="45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47" s="2" customFormat="1" ht="6.95" customHeight="1">
      <c r="A88" s="28"/>
      <c r="B88" s="29"/>
      <c r="C88" s="30"/>
      <c r="D88" s="30"/>
      <c r="E88" s="30"/>
      <c r="F88" s="30"/>
      <c r="G88" s="30"/>
      <c r="H88" s="30"/>
      <c r="I88" s="30"/>
      <c r="J88" s="30"/>
      <c r="K88" s="30"/>
      <c r="L88" s="45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47" s="2" customFormat="1" ht="12" customHeight="1">
      <c r="A89" s="28"/>
      <c r="B89" s="29"/>
      <c r="C89" s="25" t="s">
        <v>18</v>
      </c>
      <c r="D89" s="30"/>
      <c r="E89" s="30"/>
      <c r="F89" s="23" t="str">
        <f>F12</f>
        <v>Obec Janov</v>
      </c>
      <c r="G89" s="30"/>
      <c r="H89" s="30"/>
      <c r="I89" s="25" t="s">
        <v>20</v>
      </c>
      <c r="J89" s="60" t="str">
        <f>IF(J12="","",J12)</f>
        <v>21. 9. 2020</v>
      </c>
      <c r="K89" s="30"/>
      <c r="L89" s="45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47" s="2" customFormat="1" ht="6.95" customHeight="1">
      <c r="A90" s="28"/>
      <c r="B90" s="29"/>
      <c r="C90" s="30"/>
      <c r="D90" s="30"/>
      <c r="E90" s="30"/>
      <c r="F90" s="30"/>
      <c r="G90" s="30"/>
      <c r="H90" s="30"/>
      <c r="I90" s="30"/>
      <c r="J90" s="30"/>
      <c r="K90" s="30"/>
      <c r="L90" s="45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47" s="2" customFormat="1" ht="15.2" customHeight="1">
      <c r="A91" s="28"/>
      <c r="B91" s="29"/>
      <c r="C91" s="25" t="s">
        <v>22</v>
      </c>
      <c r="D91" s="30"/>
      <c r="E91" s="30"/>
      <c r="F91" s="23" t="str">
        <f>E15</f>
        <v>Obec Janov</v>
      </c>
      <c r="G91" s="30"/>
      <c r="H91" s="30"/>
      <c r="I91" s="25" t="s">
        <v>30</v>
      </c>
      <c r="J91" s="26" t="str">
        <f>E21</f>
        <v xml:space="preserve"> </v>
      </c>
      <c r="K91" s="30"/>
      <c r="L91" s="45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47" s="2" customFormat="1" ht="15.2" customHeight="1">
      <c r="A92" s="28"/>
      <c r="B92" s="29"/>
      <c r="C92" s="25" t="s">
        <v>26</v>
      </c>
      <c r="D92" s="30"/>
      <c r="E92" s="30"/>
      <c r="F92" s="23" t="str">
        <f>IF(E18="","",E18)</f>
        <v>EKOFORM spol. s r.o. Levice</v>
      </c>
      <c r="G92" s="30"/>
      <c r="H92" s="30"/>
      <c r="I92" s="25" t="s">
        <v>33</v>
      </c>
      <c r="J92" s="26" t="str">
        <f>E24</f>
        <v>Ing. Mihálková</v>
      </c>
      <c r="K92" s="30"/>
      <c r="L92" s="45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47" s="2" customFormat="1" ht="10.35" customHeight="1">
      <c r="A93" s="28"/>
      <c r="B93" s="29"/>
      <c r="C93" s="30"/>
      <c r="D93" s="30"/>
      <c r="E93" s="30"/>
      <c r="F93" s="30"/>
      <c r="G93" s="30"/>
      <c r="H93" s="30"/>
      <c r="I93" s="30"/>
      <c r="J93" s="30"/>
      <c r="K93" s="30"/>
      <c r="L93" s="45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47" s="2" customFormat="1" ht="29.25" customHeight="1">
      <c r="A94" s="28"/>
      <c r="B94" s="29"/>
      <c r="C94" s="137" t="s">
        <v>110</v>
      </c>
      <c r="D94" s="138"/>
      <c r="E94" s="138"/>
      <c r="F94" s="138"/>
      <c r="G94" s="138"/>
      <c r="H94" s="138"/>
      <c r="I94" s="138"/>
      <c r="J94" s="139" t="s">
        <v>111</v>
      </c>
      <c r="K94" s="138"/>
      <c r="L94" s="45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47" s="2" customFormat="1" ht="10.35" customHeight="1">
      <c r="A95" s="28"/>
      <c r="B95" s="29"/>
      <c r="C95" s="30"/>
      <c r="D95" s="30"/>
      <c r="E95" s="30"/>
      <c r="F95" s="30"/>
      <c r="G95" s="30"/>
      <c r="H95" s="30"/>
      <c r="I95" s="30"/>
      <c r="J95" s="30"/>
      <c r="K95" s="30"/>
      <c r="L95" s="45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9" customHeight="1">
      <c r="A96" s="28"/>
      <c r="B96" s="29"/>
      <c r="C96" s="140" t="s">
        <v>112</v>
      </c>
      <c r="D96" s="30"/>
      <c r="E96" s="30"/>
      <c r="F96" s="30"/>
      <c r="G96" s="30"/>
      <c r="H96" s="30"/>
      <c r="I96" s="30"/>
      <c r="J96" s="78">
        <f>J121</f>
        <v>15477.98</v>
      </c>
      <c r="K96" s="30"/>
      <c r="L96" s="45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4" t="s">
        <v>113</v>
      </c>
    </row>
    <row r="97" spans="1:31" s="9" customFormat="1" ht="24.95" customHeight="1">
      <c r="B97" s="141"/>
      <c r="C97" s="142"/>
      <c r="D97" s="143" t="s">
        <v>142</v>
      </c>
      <c r="E97" s="144"/>
      <c r="F97" s="144"/>
      <c r="G97" s="144"/>
      <c r="H97" s="144"/>
      <c r="I97" s="144"/>
      <c r="J97" s="145">
        <f>J122</f>
        <v>15477.98</v>
      </c>
      <c r="K97" s="142"/>
      <c r="L97" s="146"/>
    </row>
    <row r="98" spans="1:31" s="10" customFormat="1" ht="19.899999999999999" customHeight="1">
      <c r="B98" s="147"/>
      <c r="C98" s="148"/>
      <c r="D98" s="149" t="s">
        <v>143</v>
      </c>
      <c r="E98" s="150"/>
      <c r="F98" s="150"/>
      <c r="G98" s="150"/>
      <c r="H98" s="150"/>
      <c r="I98" s="150"/>
      <c r="J98" s="151">
        <f>J123</f>
        <v>5431.3600000000006</v>
      </c>
      <c r="K98" s="148"/>
      <c r="L98" s="152"/>
    </row>
    <row r="99" spans="1:31" s="10" customFormat="1" ht="19.899999999999999" customHeight="1">
      <c r="B99" s="147"/>
      <c r="C99" s="148"/>
      <c r="D99" s="149" t="s">
        <v>144</v>
      </c>
      <c r="E99" s="150"/>
      <c r="F99" s="150"/>
      <c r="G99" s="150"/>
      <c r="H99" s="150"/>
      <c r="I99" s="150"/>
      <c r="J99" s="151">
        <f>J134</f>
        <v>878.4</v>
      </c>
      <c r="K99" s="148"/>
      <c r="L99" s="152"/>
    </row>
    <row r="100" spans="1:31" s="10" customFormat="1" ht="19.899999999999999" customHeight="1">
      <c r="B100" s="147"/>
      <c r="C100" s="148"/>
      <c r="D100" s="149" t="s">
        <v>145</v>
      </c>
      <c r="E100" s="150"/>
      <c r="F100" s="150"/>
      <c r="G100" s="150"/>
      <c r="H100" s="150"/>
      <c r="I100" s="150"/>
      <c r="J100" s="151">
        <f>J136</f>
        <v>3300.5499999999997</v>
      </c>
      <c r="K100" s="148"/>
      <c r="L100" s="152"/>
    </row>
    <row r="101" spans="1:31" s="10" customFormat="1" ht="19.899999999999999" customHeight="1">
      <c r="B101" s="147"/>
      <c r="C101" s="148"/>
      <c r="D101" s="149" t="s">
        <v>146</v>
      </c>
      <c r="E101" s="150"/>
      <c r="F101" s="150"/>
      <c r="G101" s="150"/>
      <c r="H101" s="150"/>
      <c r="I101" s="150"/>
      <c r="J101" s="151">
        <f>J146</f>
        <v>5867.6699999999992</v>
      </c>
      <c r="K101" s="148"/>
      <c r="L101" s="152"/>
    </row>
    <row r="102" spans="1:31" s="2" customFormat="1" ht="21.75" customHeight="1">
      <c r="A102" s="28"/>
      <c r="B102" s="29"/>
      <c r="C102" s="30"/>
      <c r="D102" s="30"/>
      <c r="E102" s="30"/>
      <c r="F102" s="30"/>
      <c r="G102" s="30"/>
      <c r="H102" s="30"/>
      <c r="I102" s="30"/>
      <c r="J102" s="30"/>
      <c r="K102" s="30"/>
      <c r="L102" s="45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</row>
    <row r="103" spans="1:31" s="2" customFormat="1" ht="6.95" customHeight="1">
      <c r="A103" s="28"/>
      <c r="B103" s="48"/>
      <c r="C103" s="49"/>
      <c r="D103" s="49"/>
      <c r="E103" s="49"/>
      <c r="F103" s="49"/>
      <c r="G103" s="49"/>
      <c r="H103" s="49"/>
      <c r="I103" s="49"/>
      <c r="J103" s="49"/>
      <c r="K103" s="49"/>
      <c r="L103" s="45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</row>
    <row r="107" spans="1:31" s="2" customFormat="1" ht="6.95" customHeight="1">
      <c r="A107" s="28"/>
      <c r="B107" s="50"/>
      <c r="C107" s="51"/>
      <c r="D107" s="51"/>
      <c r="E107" s="51"/>
      <c r="F107" s="51"/>
      <c r="G107" s="51"/>
      <c r="H107" s="51"/>
      <c r="I107" s="51"/>
      <c r="J107" s="51"/>
      <c r="K107" s="51"/>
      <c r="L107" s="45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</row>
    <row r="108" spans="1:31" s="2" customFormat="1" ht="24.95" customHeight="1">
      <c r="A108" s="28"/>
      <c r="B108" s="29"/>
      <c r="C108" s="20" t="s">
        <v>116</v>
      </c>
      <c r="D108" s="30"/>
      <c r="E108" s="30"/>
      <c r="F108" s="30"/>
      <c r="G108" s="30"/>
      <c r="H108" s="30"/>
      <c r="I108" s="30"/>
      <c r="J108" s="30"/>
      <c r="K108" s="30"/>
      <c r="L108" s="45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pans="1:31" s="2" customFormat="1" ht="6.95" customHeight="1">
      <c r="A109" s="28"/>
      <c r="B109" s="29"/>
      <c r="C109" s="30"/>
      <c r="D109" s="30"/>
      <c r="E109" s="30"/>
      <c r="F109" s="30"/>
      <c r="G109" s="30"/>
      <c r="H109" s="30"/>
      <c r="I109" s="30"/>
      <c r="J109" s="30"/>
      <c r="K109" s="30"/>
      <c r="L109" s="45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31" s="2" customFormat="1" ht="12" customHeight="1">
      <c r="A110" s="28"/>
      <c r="B110" s="29"/>
      <c r="C110" s="25" t="s">
        <v>14</v>
      </c>
      <c r="D110" s="30"/>
      <c r="E110" s="30"/>
      <c r="F110" s="30"/>
      <c r="G110" s="30"/>
      <c r="H110" s="30"/>
      <c r="I110" s="30"/>
      <c r="J110" s="30"/>
      <c r="K110" s="30"/>
      <c r="L110" s="45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s="2" customFormat="1" ht="16.5" customHeight="1">
      <c r="A111" s="28"/>
      <c r="B111" s="29"/>
      <c r="C111" s="30"/>
      <c r="D111" s="30"/>
      <c r="E111" s="252" t="str">
        <f>E7</f>
        <v>Verejný vodovod v obci Janov vr. Zmeny</v>
      </c>
      <c r="F111" s="253"/>
      <c r="G111" s="253"/>
      <c r="H111" s="253"/>
      <c r="I111" s="30"/>
      <c r="J111" s="30"/>
      <c r="K111" s="30"/>
      <c r="L111" s="45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s="2" customFormat="1" ht="12" customHeight="1">
      <c r="A112" s="28"/>
      <c r="B112" s="29"/>
      <c r="C112" s="25" t="s">
        <v>107</v>
      </c>
      <c r="D112" s="30"/>
      <c r="E112" s="30"/>
      <c r="F112" s="30"/>
      <c r="G112" s="30"/>
      <c r="H112" s="30"/>
      <c r="I112" s="30"/>
      <c r="J112" s="30"/>
      <c r="K112" s="30"/>
      <c r="L112" s="45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65" s="2" customFormat="1" ht="16.5" customHeight="1">
      <c r="A113" s="28"/>
      <c r="B113" s="29"/>
      <c r="C113" s="30"/>
      <c r="D113" s="30"/>
      <c r="E113" s="211" t="str">
        <f>E9</f>
        <v>ARMATURY_Zmena - časť3_Armatúry</v>
      </c>
      <c r="F113" s="254"/>
      <c r="G113" s="254"/>
      <c r="H113" s="254"/>
      <c r="I113" s="30"/>
      <c r="J113" s="30"/>
      <c r="K113" s="30"/>
      <c r="L113" s="45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65" s="2" customFormat="1" ht="6.95" customHeight="1">
      <c r="A114" s="28"/>
      <c r="B114" s="29"/>
      <c r="C114" s="30"/>
      <c r="D114" s="30"/>
      <c r="E114" s="30"/>
      <c r="F114" s="30"/>
      <c r="G114" s="30"/>
      <c r="H114" s="30"/>
      <c r="I114" s="30"/>
      <c r="J114" s="30"/>
      <c r="K114" s="30"/>
      <c r="L114" s="45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65" s="2" customFormat="1" ht="12" customHeight="1">
      <c r="A115" s="28"/>
      <c r="B115" s="29"/>
      <c r="C115" s="25" t="s">
        <v>18</v>
      </c>
      <c r="D115" s="30"/>
      <c r="E115" s="30"/>
      <c r="F115" s="23" t="str">
        <f>F12</f>
        <v>Obec Janov</v>
      </c>
      <c r="G115" s="30"/>
      <c r="H115" s="30"/>
      <c r="I115" s="25" t="s">
        <v>20</v>
      </c>
      <c r="J115" s="60" t="str">
        <f>IF(J12="","",J12)</f>
        <v>21. 9. 2020</v>
      </c>
      <c r="K115" s="30"/>
      <c r="L115" s="45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65" s="2" customFormat="1" ht="6.95" customHeight="1">
      <c r="A116" s="28"/>
      <c r="B116" s="29"/>
      <c r="C116" s="30"/>
      <c r="D116" s="30"/>
      <c r="E116" s="30"/>
      <c r="F116" s="30"/>
      <c r="G116" s="30"/>
      <c r="H116" s="30"/>
      <c r="I116" s="30"/>
      <c r="J116" s="30"/>
      <c r="K116" s="30"/>
      <c r="L116" s="45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65" s="2" customFormat="1" ht="15.2" customHeight="1">
      <c r="A117" s="28"/>
      <c r="B117" s="29"/>
      <c r="C117" s="25" t="s">
        <v>22</v>
      </c>
      <c r="D117" s="30"/>
      <c r="E117" s="30"/>
      <c r="F117" s="23" t="str">
        <f>E15</f>
        <v>Obec Janov</v>
      </c>
      <c r="G117" s="30"/>
      <c r="H117" s="30"/>
      <c r="I117" s="25" t="s">
        <v>30</v>
      </c>
      <c r="J117" s="26" t="str">
        <f>E21</f>
        <v xml:space="preserve"> </v>
      </c>
      <c r="K117" s="30"/>
      <c r="L117" s="45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65" s="2" customFormat="1" ht="15.2" customHeight="1">
      <c r="A118" s="28"/>
      <c r="B118" s="29"/>
      <c r="C118" s="25" t="s">
        <v>26</v>
      </c>
      <c r="D118" s="30"/>
      <c r="E118" s="30"/>
      <c r="F118" s="23" t="str">
        <f>IF(E18="","",E18)</f>
        <v>EKOFORM spol. s r.o. Levice</v>
      </c>
      <c r="G118" s="30"/>
      <c r="H118" s="30"/>
      <c r="I118" s="25" t="s">
        <v>33</v>
      </c>
      <c r="J118" s="26" t="str">
        <f>E24</f>
        <v>Ing. Mihálková</v>
      </c>
      <c r="K118" s="30"/>
      <c r="L118" s="45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65" s="2" customFormat="1" ht="10.35" customHeight="1">
      <c r="A119" s="28"/>
      <c r="B119" s="29"/>
      <c r="C119" s="30"/>
      <c r="D119" s="30"/>
      <c r="E119" s="30"/>
      <c r="F119" s="30"/>
      <c r="G119" s="30"/>
      <c r="H119" s="30"/>
      <c r="I119" s="30"/>
      <c r="J119" s="30"/>
      <c r="K119" s="30"/>
      <c r="L119" s="45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65" s="11" customFormat="1" ht="29.25" customHeight="1">
      <c r="A120" s="153"/>
      <c r="B120" s="154"/>
      <c r="C120" s="155" t="s">
        <v>117</v>
      </c>
      <c r="D120" s="156" t="s">
        <v>61</v>
      </c>
      <c r="E120" s="156" t="s">
        <v>57</v>
      </c>
      <c r="F120" s="156" t="s">
        <v>58</v>
      </c>
      <c r="G120" s="156" t="s">
        <v>118</v>
      </c>
      <c r="H120" s="156" t="s">
        <v>119</v>
      </c>
      <c r="I120" s="156" t="s">
        <v>120</v>
      </c>
      <c r="J120" s="157" t="s">
        <v>111</v>
      </c>
      <c r="K120" s="158" t="s">
        <v>121</v>
      </c>
      <c r="L120" s="159"/>
      <c r="M120" s="69" t="s">
        <v>1</v>
      </c>
      <c r="N120" s="70" t="s">
        <v>40</v>
      </c>
      <c r="O120" s="70" t="s">
        <v>122</v>
      </c>
      <c r="P120" s="70" t="s">
        <v>123</v>
      </c>
      <c r="Q120" s="70" t="s">
        <v>124</v>
      </c>
      <c r="R120" s="70" t="s">
        <v>125</v>
      </c>
      <c r="S120" s="70" t="s">
        <v>126</v>
      </c>
      <c r="T120" s="71" t="s">
        <v>127</v>
      </c>
      <c r="U120" s="153"/>
      <c r="V120" s="153"/>
      <c r="W120" s="153"/>
      <c r="X120" s="153"/>
      <c r="Y120" s="153"/>
      <c r="Z120" s="153"/>
      <c r="AA120" s="153"/>
      <c r="AB120" s="153"/>
      <c r="AC120" s="153"/>
      <c r="AD120" s="153"/>
      <c r="AE120" s="153"/>
    </row>
    <row r="121" spans="1:65" s="2" customFormat="1" ht="22.9" customHeight="1">
      <c r="A121" s="28"/>
      <c r="B121" s="29"/>
      <c r="C121" s="76" t="s">
        <v>112</v>
      </c>
      <c r="D121" s="30"/>
      <c r="E121" s="30"/>
      <c r="F121" s="30"/>
      <c r="G121" s="30"/>
      <c r="H121" s="30"/>
      <c r="I121" s="30"/>
      <c r="J121" s="160">
        <f>BK121</f>
        <v>15477.98</v>
      </c>
      <c r="K121" s="30"/>
      <c r="L121" s="33"/>
      <c r="M121" s="72"/>
      <c r="N121" s="161"/>
      <c r="O121" s="73"/>
      <c r="P121" s="162">
        <f>P122</f>
        <v>0</v>
      </c>
      <c r="Q121" s="73"/>
      <c r="R121" s="162">
        <f>R122</f>
        <v>151.25310999999991</v>
      </c>
      <c r="S121" s="73"/>
      <c r="T121" s="163">
        <f>T122</f>
        <v>0</v>
      </c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T121" s="14" t="s">
        <v>75</v>
      </c>
      <c r="AU121" s="14" t="s">
        <v>113</v>
      </c>
      <c r="BK121" s="164">
        <f>BK122</f>
        <v>15477.98</v>
      </c>
    </row>
    <row r="122" spans="1:65" s="12" customFormat="1" ht="25.9" customHeight="1">
      <c r="B122" s="165"/>
      <c r="C122" s="166"/>
      <c r="D122" s="167" t="s">
        <v>75</v>
      </c>
      <c r="E122" s="168" t="s">
        <v>147</v>
      </c>
      <c r="F122" s="168" t="s">
        <v>148</v>
      </c>
      <c r="G122" s="166"/>
      <c r="H122" s="166"/>
      <c r="I122" s="166"/>
      <c r="J122" s="169">
        <f>BK122</f>
        <v>15477.98</v>
      </c>
      <c r="K122" s="166"/>
      <c r="L122" s="170"/>
      <c r="M122" s="171"/>
      <c r="N122" s="172"/>
      <c r="O122" s="172"/>
      <c r="P122" s="173">
        <f>P123+P134+P136+P146</f>
        <v>0</v>
      </c>
      <c r="Q122" s="172"/>
      <c r="R122" s="173">
        <f>R123+R134+R136+R146</f>
        <v>151.25310999999991</v>
      </c>
      <c r="S122" s="172"/>
      <c r="T122" s="174">
        <f>T123+T134+T136+T146</f>
        <v>0</v>
      </c>
      <c r="AR122" s="175" t="s">
        <v>83</v>
      </c>
      <c r="AT122" s="176" t="s">
        <v>75</v>
      </c>
      <c r="AU122" s="176" t="s">
        <v>13</v>
      </c>
      <c r="AY122" s="175" t="s">
        <v>131</v>
      </c>
      <c r="BK122" s="177">
        <f>BK123+BK134+BK136+BK146</f>
        <v>15477.98</v>
      </c>
    </row>
    <row r="123" spans="1:65" s="12" customFormat="1" ht="22.9" customHeight="1">
      <c r="B123" s="165"/>
      <c r="C123" s="166"/>
      <c r="D123" s="167" t="s">
        <v>75</v>
      </c>
      <c r="E123" s="178" t="s">
        <v>83</v>
      </c>
      <c r="F123" s="178" t="s">
        <v>149</v>
      </c>
      <c r="G123" s="166"/>
      <c r="H123" s="166"/>
      <c r="I123" s="166"/>
      <c r="J123" s="179">
        <f>BK123</f>
        <v>5431.3600000000006</v>
      </c>
      <c r="K123" s="166"/>
      <c r="L123" s="170"/>
      <c r="M123" s="171"/>
      <c r="N123" s="172"/>
      <c r="O123" s="172"/>
      <c r="P123" s="173">
        <f>SUM(P124:P133)</f>
        <v>0</v>
      </c>
      <c r="Q123" s="172"/>
      <c r="R123" s="173">
        <f>SUM(R124:R133)</f>
        <v>0.24095000000000011</v>
      </c>
      <c r="S123" s="172"/>
      <c r="T123" s="174">
        <f>SUM(T124:T133)</f>
        <v>0</v>
      </c>
      <c r="AR123" s="175" t="s">
        <v>83</v>
      </c>
      <c r="AT123" s="176" t="s">
        <v>75</v>
      </c>
      <c r="AU123" s="176" t="s">
        <v>83</v>
      </c>
      <c r="AY123" s="175" t="s">
        <v>131</v>
      </c>
      <c r="BK123" s="177">
        <f>SUM(BK124:BK133)</f>
        <v>5431.3600000000006</v>
      </c>
    </row>
    <row r="124" spans="1:65" s="2" customFormat="1" ht="14.45" customHeight="1">
      <c r="A124" s="28"/>
      <c r="B124" s="29"/>
      <c r="C124" s="195" t="s">
        <v>83</v>
      </c>
      <c r="D124" s="195" t="s">
        <v>150</v>
      </c>
      <c r="E124" s="196" t="s">
        <v>151</v>
      </c>
      <c r="F124" s="197" t="s">
        <v>152</v>
      </c>
      <c r="G124" s="198" t="s">
        <v>153</v>
      </c>
      <c r="H124" s="199">
        <v>74.52</v>
      </c>
      <c r="I124" s="200">
        <v>29.41</v>
      </c>
      <c r="J124" s="201">
        <f t="shared" ref="J124:J133" si="0">ROUND(I124*H124,2)</f>
        <v>2191.63</v>
      </c>
      <c r="K124" s="202"/>
      <c r="L124" s="33"/>
      <c r="M124" s="203" t="s">
        <v>1</v>
      </c>
      <c r="N124" s="204" t="s">
        <v>42</v>
      </c>
      <c r="O124" s="205">
        <v>0</v>
      </c>
      <c r="P124" s="205">
        <f t="shared" ref="P124:P133" si="1">O124*H124</f>
        <v>0</v>
      </c>
      <c r="Q124" s="205">
        <v>0</v>
      </c>
      <c r="R124" s="205">
        <f t="shared" ref="R124:R133" si="2">Q124*H124</f>
        <v>0</v>
      </c>
      <c r="S124" s="205">
        <v>0</v>
      </c>
      <c r="T124" s="206">
        <f t="shared" ref="T124:T133" si="3">S124*H124</f>
        <v>0</v>
      </c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R124" s="193" t="s">
        <v>154</v>
      </c>
      <c r="AT124" s="193" t="s">
        <v>150</v>
      </c>
      <c r="AU124" s="193" t="s">
        <v>138</v>
      </c>
      <c r="AY124" s="14" t="s">
        <v>131</v>
      </c>
      <c r="BE124" s="194">
        <f t="shared" ref="BE124:BE133" si="4">IF(N124="základná",J124,0)</f>
        <v>0</v>
      </c>
      <c r="BF124" s="194">
        <f t="shared" ref="BF124:BF133" si="5">IF(N124="znížená",J124,0)</f>
        <v>2191.63</v>
      </c>
      <c r="BG124" s="194">
        <f t="shared" ref="BG124:BG133" si="6">IF(N124="zákl. prenesená",J124,0)</f>
        <v>0</v>
      </c>
      <c r="BH124" s="194">
        <f t="shared" ref="BH124:BH133" si="7">IF(N124="zníž. prenesená",J124,0)</f>
        <v>0</v>
      </c>
      <c r="BI124" s="194">
        <f t="shared" ref="BI124:BI133" si="8">IF(N124="nulová",J124,0)</f>
        <v>0</v>
      </c>
      <c r="BJ124" s="14" t="s">
        <v>138</v>
      </c>
      <c r="BK124" s="194">
        <f t="shared" ref="BK124:BK133" si="9">ROUND(I124*H124,2)</f>
        <v>2191.63</v>
      </c>
      <c r="BL124" s="14" t="s">
        <v>154</v>
      </c>
      <c r="BM124" s="193" t="s">
        <v>138</v>
      </c>
    </row>
    <row r="125" spans="1:65" s="2" customFormat="1" ht="37.9" customHeight="1">
      <c r="A125" s="28"/>
      <c r="B125" s="29"/>
      <c r="C125" s="195" t="s">
        <v>138</v>
      </c>
      <c r="D125" s="195" t="s">
        <v>150</v>
      </c>
      <c r="E125" s="196" t="s">
        <v>155</v>
      </c>
      <c r="F125" s="197" t="s">
        <v>156</v>
      </c>
      <c r="G125" s="198" t="s">
        <v>153</v>
      </c>
      <c r="H125" s="199">
        <v>74.52</v>
      </c>
      <c r="I125" s="200">
        <v>8.33</v>
      </c>
      <c r="J125" s="201">
        <f t="shared" si="0"/>
        <v>620.75</v>
      </c>
      <c r="K125" s="202"/>
      <c r="L125" s="33"/>
      <c r="M125" s="203" t="s">
        <v>1</v>
      </c>
      <c r="N125" s="204" t="s">
        <v>42</v>
      </c>
      <c r="O125" s="205">
        <v>0</v>
      </c>
      <c r="P125" s="205">
        <f t="shared" si="1"/>
        <v>0</v>
      </c>
      <c r="Q125" s="205">
        <v>0</v>
      </c>
      <c r="R125" s="205">
        <f t="shared" si="2"/>
        <v>0</v>
      </c>
      <c r="S125" s="205">
        <v>0</v>
      </c>
      <c r="T125" s="206">
        <f t="shared" si="3"/>
        <v>0</v>
      </c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R125" s="193" t="s">
        <v>154</v>
      </c>
      <c r="AT125" s="193" t="s">
        <v>150</v>
      </c>
      <c r="AU125" s="193" t="s">
        <v>138</v>
      </c>
      <c r="AY125" s="14" t="s">
        <v>131</v>
      </c>
      <c r="BE125" s="194">
        <f t="shared" si="4"/>
        <v>0</v>
      </c>
      <c r="BF125" s="194">
        <f t="shared" si="5"/>
        <v>620.75</v>
      </c>
      <c r="BG125" s="194">
        <f t="shared" si="6"/>
        <v>0</v>
      </c>
      <c r="BH125" s="194">
        <f t="shared" si="7"/>
        <v>0</v>
      </c>
      <c r="BI125" s="194">
        <f t="shared" si="8"/>
        <v>0</v>
      </c>
      <c r="BJ125" s="14" t="s">
        <v>138</v>
      </c>
      <c r="BK125" s="194">
        <f t="shared" si="9"/>
        <v>620.75</v>
      </c>
      <c r="BL125" s="14" t="s">
        <v>154</v>
      </c>
      <c r="BM125" s="193" t="s">
        <v>154</v>
      </c>
    </row>
    <row r="126" spans="1:65" s="2" customFormat="1" ht="14.45" customHeight="1">
      <c r="A126" s="28"/>
      <c r="B126" s="29"/>
      <c r="C126" s="195" t="s">
        <v>130</v>
      </c>
      <c r="D126" s="195" t="s">
        <v>150</v>
      </c>
      <c r="E126" s="196" t="s">
        <v>157</v>
      </c>
      <c r="F126" s="197" t="s">
        <v>158</v>
      </c>
      <c r="G126" s="198" t="s">
        <v>153</v>
      </c>
      <c r="H126" s="199">
        <v>12.15</v>
      </c>
      <c r="I126" s="200">
        <v>44.65</v>
      </c>
      <c r="J126" s="201">
        <f t="shared" si="0"/>
        <v>542.5</v>
      </c>
      <c r="K126" s="202"/>
      <c r="L126" s="33"/>
      <c r="M126" s="203" t="s">
        <v>1</v>
      </c>
      <c r="N126" s="204" t="s">
        <v>42</v>
      </c>
      <c r="O126" s="205">
        <v>0</v>
      </c>
      <c r="P126" s="205">
        <f t="shared" si="1"/>
        <v>0</v>
      </c>
      <c r="Q126" s="205">
        <v>0</v>
      </c>
      <c r="R126" s="205">
        <f t="shared" si="2"/>
        <v>0</v>
      </c>
      <c r="S126" s="205">
        <v>0</v>
      </c>
      <c r="T126" s="206">
        <f t="shared" si="3"/>
        <v>0</v>
      </c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R126" s="193" t="s">
        <v>154</v>
      </c>
      <c r="AT126" s="193" t="s">
        <v>150</v>
      </c>
      <c r="AU126" s="193" t="s">
        <v>138</v>
      </c>
      <c r="AY126" s="14" t="s">
        <v>131</v>
      </c>
      <c r="BE126" s="194">
        <f t="shared" si="4"/>
        <v>0</v>
      </c>
      <c r="BF126" s="194">
        <f t="shared" si="5"/>
        <v>542.5</v>
      </c>
      <c r="BG126" s="194">
        <f t="shared" si="6"/>
        <v>0</v>
      </c>
      <c r="BH126" s="194">
        <f t="shared" si="7"/>
        <v>0</v>
      </c>
      <c r="BI126" s="194">
        <f t="shared" si="8"/>
        <v>0</v>
      </c>
      <c r="BJ126" s="14" t="s">
        <v>138</v>
      </c>
      <c r="BK126" s="194">
        <f t="shared" si="9"/>
        <v>542.5</v>
      </c>
      <c r="BL126" s="14" t="s">
        <v>154</v>
      </c>
      <c r="BM126" s="193" t="s">
        <v>159</v>
      </c>
    </row>
    <row r="127" spans="1:65" s="2" customFormat="1" ht="14.45" customHeight="1">
      <c r="A127" s="28"/>
      <c r="B127" s="29"/>
      <c r="C127" s="195" t="s">
        <v>154</v>
      </c>
      <c r="D127" s="195" t="s">
        <v>150</v>
      </c>
      <c r="E127" s="196" t="s">
        <v>160</v>
      </c>
      <c r="F127" s="197" t="s">
        <v>161</v>
      </c>
      <c r="G127" s="198" t="s">
        <v>153</v>
      </c>
      <c r="H127" s="199">
        <v>12.15</v>
      </c>
      <c r="I127" s="200">
        <v>6.08</v>
      </c>
      <c r="J127" s="201">
        <f t="shared" si="0"/>
        <v>73.87</v>
      </c>
      <c r="K127" s="202"/>
      <c r="L127" s="33"/>
      <c r="M127" s="203" t="s">
        <v>1</v>
      </c>
      <c r="N127" s="204" t="s">
        <v>42</v>
      </c>
      <c r="O127" s="205">
        <v>0</v>
      </c>
      <c r="P127" s="205">
        <f t="shared" si="1"/>
        <v>0</v>
      </c>
      <c r="Q127" s="205">
        <v>0</v>
      </c>
      <c r="R127" s="205">
        <f t="shared" si="2"/>
        <v>0</v>
      </c>
      <c r="S127" s="205">
        <v>0</v>
      </c>
      <c r="T127" s="206">
        <f t="shared" si="3"/>
        <v>0</v>
      </c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R127" s="193" t="s">
        <v>154</v>
      </c>
      <c r="AT127" s="193" t="s">
        <v>150</v>
      </c>
      <c r="AU127" s="193" t="s">
        <v>138</v>
      </c>
      <c r="AY127" s="14" t="s">
        <v>131</v>
      </c>
      <c r="BE127" s="194">
        <f t="shared" si="4"/>
        <v>0</v>
      </c>
      <c r="BF127" s="194">
        <f t="shared" si="5"/>
        <v>73.87</v>
      </c>
      <c r="BG127" s="194">
        <f t="shared" si="6"/>
        <v>0</v>
      </c>
      <c r="BH127" s="194">
        <f t="shared" si="7"/>
        <v>0</v>
      </c>
      <c r="BI127" s="194">
        <f t="shared" si="8"/>
        <v>0</v>
      </c>
      <c r="BJ127" s="14" t="s">
        <v>138</v>
      </c>
      <c r="BK127" s="194">
        <f t="shared" si="9"/>
        <v>73.87</v>
      </c>
      <c r="BL127" s="14" t="s">
        <v>154</v>
      </c>
      <c r="BM127" s="193" t="s">
        <v>162</v>
      </c>
    </row>
    <row r="128" spans="1:65" s="2" customFormat="1" ht="24.2" customHeight="1">
      <c r="A128" s="28"/>
      <c r="B128" s="29"/>
      <c r="C128" s="195" t="s">
        <v>163</v>
      </c>
      <c r="D128" s="195" t="s">
        <v>150</v>
      </c>
      <c r="E128" s="196" t="s">
        <v>164</v>
      </c>
      <c r="F128" s="197" t="s">
        <v>165</v>
      </c>
      <c r="G128" s="198" t="s">
        <v>166</v>
      </c>
      <c r="H128" s="199">
        <v>248.4</v>
      </c>
      <c r="I128" s="200">
        <v>3.64</v>
      </c>
      <c r="J128" s="201">
        <f t="shared" si="0"/>
        <v>904.18</v>
      </c>
      <c r="K128" s="202"/>
      <c r="L128" s="33"/>
      <c r="M128" s="203" t="s">
        <v>1</v>
      </c>
      <c r="N128" s="204" t="s">
        <v>42</v>
      </c>
      <c r="O128" s="205">
        <v>0</v>
      </c>
      <c r="P128" s="205">
        <f t="shared" si="1"/>
        <v>0</v>
      </c>
      <c r="Q128" s="205">
        <v>9.7000805152979103E-4</v>
      </c>
      <c r="R128" s="205">
        <f t="shared" si="2"/>
        <v>0.24095000000000011</v>
      </c>
      <c r="S128" s="205">
        <v>0</v>
      </c>
      <c r="T128" s="206">
        <f t="shared" si="3"/>
        <v>0</v>
      </c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R128" s="193" t="s">
        <v>154</v>
      </c>
      <c r="AT128" s="193" t="s">
        <v>150</v>
      </c>
      <c r="AU128" s="193" t="s">
        <v>138</v>
      </c>
      <c r="AY128" s="14" t="s">
        <v>131</v>
      </c>
      <c r="BE128" s="194">
        <f t="shared" si="4"/>
        <v>0</v>
      </c>
      <c r="BF128" s="194">
        <f t="shared" si="5"/>
        <v>904.18</v>
      </c>
      <c r="BG128" s="194">
        <f t="shared" si="6"/>
        <v>0</v>
      </c>
      <c r="BH128" s="194">
        <f t="shared" si="7"/>
        <v>0</v>
      </c>
      <c r="BI128" s="194">
        <f t="shared" si="8"/>
        <v>0</v>
      </c>
      <c r="BJ128" s="14" t="s">
        <v>138</v>
      </c>
      <c r="BK128" s="194">
        <f t="shared" si="9"/>
        <v>904.18</v>
      </c>
      <c r="BL128" s="14" t="s">
        <v>154</v>
      </c>
      <c r="BM128" s="193" t="s">
        <v>167</v>
      </c>
    </row>
    <row r="129" spans="1:65" s="2" customFormat="1" ht="24.2" customHeight="1">
      <c r="A129" s="28"/>
      <c r="B129" s="29"/>
      <c r="C129" s="195" t="s">
        <v>159</v>
      </c>
      <c r="D129" s="195" t="s">
        <v>150</v>
      </c>
      <c r="E129" s="196" t="s">
        <v>168</v>
      </c>
      <c r="F129" s="197" t="s">
        <v>169</v>
      </c>
      <c r="G129" s="198" t="s">
        <v>166</v>
      </c>
      <c r="H129" s="199">
        <v>248.4</v>
      </c>
      <c r="I129" s="200">
        <v>2.2999999999999998</v>
      </c>
      <c r="J129" s="201">
        <f t="shared" si="0"/>
        <v>571.32000000000005</v>
      </c>
      <c r="K129" s="202"/>
      <c r="L129" s="33"/>
      <c r="M129" s="203" t="s">
        <v>1</v>
      </c>
      <c r="N129" s="204" t="s">
        <v>42</v>
      </c>
      <c r="O129" s="205">
        <v>0</v>
      </c>
      <c r="P129" s="205">
        <f t="shared" si="1"/>
        <v>0</v>
      </c>
      <c r="Q129" s="205">
        <v>0</v>
      </c>
      <c r="R129" s="205">
        <f t="shared" si="2"/>
        <v>0</v>
      </c>
      <c r="S129" s="205">
        <v>0</v>
      </c>
      <c r="T129" s="206">
        <f t="shared" si="3"/>
        <v>0</v>
      </c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R129" s="193" t="s">
        <v>154</v>
      </c>
      <c r="AT129" s="193" t="s">
        <v>150</v>
      </c>
      <c r="AU129" s="193" t="s">
        <v>138</v>
      </c>
      <c r="AY129" s="14" t="s">
        <v>131</v>
      </c>
      <c r="BE129" s="194">
        <f t="shared" si="4"/>
        <v>0</v>
      </c>
      <c r="BF129" s="194">
        <f t="shared" si="5"/>
        <v>571.32000000000005</v>
      </c>
      <c r="BG129" s="194">
        <f t="shared" si="6"/>
        <v>0</v>
      </c>
      <c r="BH129" s="194">
        <f t="shared" si="7"/>
        <v>0</v>
      </c>
      <c r="BI129" s="194">
        <f t="shared" si="8"/>
        <v>0</v>
      </c>
      <c r="BJ129" s="14" t="s">
        <v>138</v>
      </c>
      <c r="BK129" s="194">
        <f t="shared" si="9"/>
        <v>571.32000000000005</v>
      </c>
      <c r="BL129" s="14" t="s">
        <v>154</v>
      </c>
      <c r="BM129" s="193" t="s">
        <v>170</v>
      </c>
    </row>
    <row r="130" spans="1:65" s="2" customFormat="1" ht="37.9" customHeight="1">
      <c r="A130" s="28"/>
      <c r="B130" s="29"/>
      <c r="C130" s="195" t="s">
        <v>171</v>
      </c>
      <c r="D130" s="195" t="s">
        <v>150</v>
      </c>
      <c r="E130" s="196" t="s">
        <v>172</v>
      </c>
      <c r="F130" s="197" t="s">
        <v>173</v>
      </c>
      <c r="G130" s="198" t="s">
        <v>153</v>
      </c>
      <c r="H130" s="199">
        <v>36.99</v>
      </c>
      <c r="I130" s="200">
        <v>1.87</v>
      </c>
      <c r="J130" s="201">
        <f t="shared" si="0"/>
        <v>69.17</v>
      </c>
      <c r="K130" s="202"/>
      <c r="L130" s="33"/>
      <c r="M130" s="203" t="s">
        <v>1</v>
      </c>
      <c r="N130" s="204" t="s">
        <v>42</v>
      </c>
      <c r="O130" s="205">
        <v>0</v>
      </c>
      <c r="P130" s="205">
        <f t="shared" si="1"/>
        <v>0</v>
      </c>
      <c r="Q130" s="205">
        <v>0</v>
      </c>
      <c r="R130" s="205">
        <f t="shared" si="2"/>
        <v>0</v>
      </c>
      <c r="S130" s="205">
        <v>0</v>
      </c>
      <c r="T130" s="206">
        <f t="shared" si="3"/>
        <v>0</v>
      </c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R130" s="193" t="s">
        <v>154</v>
      </c>
      <c r="AT130" s="193" t="s">
        <v>150</v>
      </c>
      <c r="AU130" s="193" t="s">
        <v>138</v>
      </c>
      <c r="AY130" s="14" t="s">
        <v>131</v>
      </c>
      <c r="BE130" s="194">
        <f t="shared" si="4"/>
        <v>0</v>
      </c>
      <c r="BF130" s="194">
        <f t="shared" si="5"/>
        <v>69.17</v>
      </c>
      <c r="BG130" s="194">
        <f t="shared" si="6"/>
        <v>0</v>
      </c>
      <c r="BH130" s="194">
        <f t="shared" si="7"/>
        <v>0</v>
      </c>
      <c r="BI130" s="194">
        <f t="shared" si="8"/>
        <v>0</v>
      </c>
      <c r="BJ130" s="14" t="s">
        <v>138</v>
      </c>
      <c r="BK130" s="194">
        <f t="shared" si="9"/>
        <v>69.17</v>
      </c>
      <c r="BL130" s="14" t="s">
        <v>154</v>
      </c>
      <c r="BM130" s="193" t="s">
        <v>174</v>
      </c>
    </row>
    <row r="131" spans="1:65" s="2" customFormat="1" ht="14.45" customHeight="1">
      <c r="A131" s="28"/>
      <c r="B131" s="29"/>
      <c r="C131" s="195" t="s">
        <v>162</v>
      </c>
      <c r="D131" s="195" t="s">
        <v>150</v>
      </c>
      <c r="E131" s="196" t="s">
        <v>175</v>
      </c>
      <c r="F131" s="197" t="s">
        <v>176</v>
      </c>
      <c r="G131" s="198" t="s">
        <v>153</v>
      </c>
      <c r="H131" s="199">
        <v>36.99</v>
      </c>
      <c r="I131" s="200">
        <v>3.98</v>
      </c>
      <c r="J131" s="201">
        <f t="shared" si="0"/>
        <v>147.22</v>
      </c>
      <c r="K131" s="202"/>
      <c r="L131" s="33"/>
      <c r="M131" s="203" t="s">
        <v>1</v>
      </c>
      <c r="N131" s="204" t="s">
        <v>42</v>
      </c>
      <c r="O131" s="205">
        <v>0</v>
      </c>
      <c r="P131" s="205">
        <f t="shared" si="1"/>
        <v>0</v>
      </c>
      <c r="Q131" s="205">
        <v>0</v>
      </c>
      <c r="R131" s="205">
        <f t="shared" si="2"/>
        <v>0</v>
      </c>
      <c r="S131" s="205">
        <v>0</v>
      </c>
      <c r="T131" s="206">
        <f t="shared" si="3"/>
        <v>0</v>
      </c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R131" s="193" t="s">
        <v>154</v>
      </c>
      <c r="AT131" s="193" t="s">
        <v>150</v>
      </c>
      <c r="AU131" s="193" t="s">
        <v>138</v>
      </c>
      <c r="AY131" s="14" t="s">
        <v>131</v>
      </c>
      <c r="BE131" s="194">
        <f t="shared" si="4"/>
        <v>0</v>
      </c>
      <c r="BF131" s="194">
        <f t="shared" si="5"/>
        <v>147.22</v>
      </c>
      <c r="BG131" s="194">
        <f t="shared" si="6"/>
        <v>0</v>
      </c>
      <c r="BH131" s="194">
        <f t="shared" si="7"/>
        <v>0</v>
      </c>
      <c r="BI131" s="194">
        <f t="shared" si="8"/>
        <v>0</v>
      </c>
      <c r="BJ131" s="14" t="s">
        <v>138</v>
      </c>
      <c r="BK131" s="194">
        <f t="shared" si="9"/>
        <v>147.22</v>
      </c>
      <c r="BL131" s="14" t="s">
        <v>154</v>
      </c>
      <c r="BM131" s="193" t="s">
        <v>177</v>
      </c>
    </row>
    <row r="132" spans="1:65" s="2" customFormat="1" ht="24.2" customHeight="1">
      <c r="A132" s="28"/>
      <c r="B132" s="29"/>
      <c r="C132" s="195" t="s">
        <v>178</v>
      </c>
      <c r="D132" s="195" t="s">
        <v>150</v>
      </c>
      <c r="E132" s="196" t="s">
        <v>179</v>
      </c>
      <c r="F132" s="197" t="s">
        <v>180</v>
      </c>
      <c r="G132" s="198" t="s">
        <v>153</v>
      </c>
      <c r="H132" s="199">
        <v>36.99</v>
      </c>
      <c r="I132" s="200">
        <v>6.96</v>
      </c>
      <c r="J132" s="201">
        <f t="shared" si="0"/>
        <v>257.45</v>
      </c>
      <c r="K132" s="202"/>
      <c r="L132" s="33"/>
      <c r="M132" s="203" t="s">
        <v>1</v>
      </c>
      <c r="N132" s="204" t="s">
        <v>42</v>
      </c>
      <c r="O132" s="205">
        <v>0</v>
      </c>
      <c r="P132" s="205">
        <f t="shared" si="1"/>
        <v>0</v>
      </c>
      <c r="Q132" s="205">
        <v>0</v>
      </c>
      <c r="R132" s="205">
        <f t="shared" si="2"/>
        <v>0</v>
      </c>
      <c r="S132" s="205">
        <v>0</v>
      </c>
      <c r="T132" s="206">
        <f t="shared" si="3"/>
        <v>0</v>
      </c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R132" s="193" t="s">
        <v>154</v>
      </c>
      <c r="AT132" s="193" t="s">
        <v>150</v>
      </c>
      <c r="AU132" s="193" t="s">
        <v>138</v>
      </c>
      <c r="AY132" s="14" t="s">
        <v>131</v>
      </c>
      <c r="BE132" s="194">
        <f t="shared" si="4"/>
        <v>0</v>
      </c>
      <c r="BF132" s="194">
        <f t="shared" si="5"/>
        <v>257.45</v>
      </c>
      <c r="BG132" s="194">
        <f t="shared" si="6"/>
        <v>0</v>
      </c>
      <c r="BH132" s="194">
        <f t="shared" si="7"/>
        <v>0</v>
      </c>
      <c r="BI132" s="194">
        <f t="shared" si="8"/>
        <v>0</v>
      </c>
      <c r="BJ132" s="14" t="s">
        <v>138</v>
      </c>
      <c r="BK132" s="194">
        <f t="shared" si="9"/>
        <v>257.45</v>
      </c>
      <c r="BL132" s="14" t="s">
        <v>154</v>
      </c>
      <c r="BM132" s="193" t="s">
        <v>181</v>
      </c>
    </row>
    <row r="133" spans="1:65" s="2" customFormat="1" ht="24.2" customHeight="1">
      <c r="A133" s="28"/>
      <c r="B133" s="29"/>
      <c r="C133" s="195" t="s">
        <v>167</v>
      </c>
      <c r="D133" s="195" t="s">
        <v>150</v>
      </c>
      <c r="E133" s="196" t="s">
        <v>182</v>
      </c>
      <c r="F133" s="197" t="s">
        <v>183</v>
      </c>
      <c r="G133" s="198" t="s">
        <v>153</v>
      </c>
      <c r="H133" s="199">
        <v>36.99</v>
      </c>
      <c r="I133" s="200">
        <v>1.44</v>
      </c>
      <c r="J133" s="201">
        <f t="shared" si="0"/>
        <v>53.27</v>
      </c>
      <c r="K133" s="202"/>
      <c r="L133" s="33"/>
      <c r="M133" s="203" t="s">
        <v>1</v>
      </c>
      <c r="N133" s="204" t="s">
        <v>42</v>
      </c>
      <c r="O133" s="205">
        <v>0</v>
      </c>
      <c r="P133" s="205">
        <f t="shared" si="1"/>
        <v>0</v>
      </c>
      <c r="Q133" s="205">
        <v>0</v>
      </c>
      <c r="R133" s="205">
        <f t="shared" si="2"/>
        <v>0</v>
      </c>
      <c r="S133" s="205">
        <v>0</v>
      </c>
      <c r="T133" s="206">
        <f t="shared" si="3"/>
        <v>0</v>
      </c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R133" s="193" t="s">
        <v>154</v>
      </c>
      <c r="AT133" s="193" t="s">
        <v>150</v>
      </c>
      <c r="AU133" s="193" t="s">
        <v>138</v>
      </c>
      <c r="AY133" s="14" t="s">
        <v>131</v>
      </c>
      <c r="BE133" s="194">
        <f t="shared" si="4"/>
        <v>0</v>
      </c>
      <c r="BF133" s="194">
        <f t="shared" si="5"/>
        <v>53.27</v>
      </c>
      <c r="BG133" s="194">
        <f t="shared" si="6"/>
        <v>0</v>
      </c>
      <c r="BH133" s="194">
        <f t="shared" si="7"/>
        <v>0</v>
      </c>
      <c r="BI133" s="194">
        <f t="shared" si="8"/>
        <v>0</v>
      </c>
      <c r="BJ133" s="14" t="s">
        <v>138</v>
      </c>
      <c r="BK133" s="194">
        <f t="shared" si="9"/>
        <v>53.27</v>
      </c>
      <c r="BL133" s="14" t="s">
        <v>154</v>
      </c>
      <c r="BM133" s="193" t="s">
        <v>7</v>
      </c>
    </row>
    <row r="134" spans="1:65" s="12" customFormat="1" ht="22.9" customHeight="1">
      <c r="B134" s="165"/>
      <c r="C134" s="166"/>
      <c r="D134" s="167" t="s">
        <v>75</v>
      </c>
      <c r="E134" s="178" t="s">
        <v>138</v>
      </c>
      <c r="F134" s="178" t="s">
        <v>184</v>
      </c>
      <c r="G134" s="166"/>
      <c r="H134" s="166"/>
      <c r="I134" s="166"/>
      <c r="J134" s="179">
        <f>BK134</f>
        <v>878.4</v>
      </c>
      <c r="K134" s="166"/>
      <c r="L134" s="170"/>
      <c r="M134" s="171"/>
      <c r="N134" s="172"/>
      <c r="O134" s="172"/>
      <c r="P134" s="173">
        <f>P135</f>
        <v>0</v>
      </c>
      <c r="Q134" s="172"/>
      <c r="R134" s="173">
        <f>R135</f>
        <v>29.613599999999998</v>
      </c>
      <c r="S134" s="172"/>
      <c r="T134" s="174">
        <f>T135</f>
        <v>0</v>
      </c>
      <c r="AR134" s="175" t="s">
        <v>83</v>
      </c>
      <c r="AT134" s="176" t="s">
        <v>75</v>
      </c>
      <c r="AU134" s="176" t="s">
        <v>83</v>
      </c>
      <c r="AY134" s="175" t="s">
        <v>131</v>
      </c>
      <c r="BK134" s="177">
        <f>BK135</f>
        <v>878.4</v>
      </c>
    </row>
    <row r="135" spans="1:65" s="2" customFormat="1" ht="14.45" customHeight="1">
      <c r="A135" s="28"/>
      <c r="B135" s="29"/>
      <c r="C135" s="195" t="s">
        <v>185</v>
      </c>
      <c r="D135" s="195" t="s">
        <v>150</v>
      </c>
      <c r="E135" s="196" t="s">
        <v>186</v>
      </c>
      <c r="F135" s="197" t="s">
        <v>187</v>
      </c>
      <c r="G135" s="198" t="s">
        <v>188</v>
      </c>
      <c r="H135" s="199">
        <v>120</v>
      </c>
      <c r="I135" s="200">
        <v>7.32</v>
      </c>
      <c r="J135" s="201">
        <f>ROUND(I135*H135,2)</f>
        <v>878.4</v>
      </c>
      <c r="K135" s="202"/>
      <c r="L135" s="33"/>
      <c r="M135" s="203" t="s">
        <v>1</v>
      </c>
      <c r="N135" s="204" t="s">
        <v>42</v>
      </c>
      <c r="O135" s="205">
        <v>0</v>
      </c>
      <c r="P135" s="205">
        <f>O135*H135</f>
        <v>0</v>
      </c>
      <c r="Q135" s="205">
        <v>0.24678</v>
      </c>
      <c r="R135" s="205">
        <f>Q135*H135</f>
        <v>29.613599999999998</v>
      </c>
      <c r="S135" s="205">
        <v>0</v>
      </c>
      <c r="T135" s="206">
        <f>S135*H135</f>
        <v>0</v>
      </c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R135" s="193" t="s">
        <v>154</v>
      </c>
      <c r="AT135" s="193" t="s">
        <v>150</v>
      </c>
      <c r="AU135" s="193" t="s">
        <v>138</v>
      </c>
      <c r="AY135" s="14" t="s">
        <v>131</v>
      </c>
      <c r="BE135" s="194">
        <f>IF(N135="základná",J135,0)</f>
        <v>0</v>
      </c>
      <c r="BF135" s="194">
        <f>IF(N135="znížená",J135,0)</f>
        <v>878.4</v>
      </c>
      <c r="BG135" s="194">
        <f>IF(N135="zákl. prenesená",J135,0)</f>
        <v>0</v>
      </c>
      <c r="BH135" s="194">
        <f>IF(N135="zníž. prenesená",J135,0)</f>
        <v>0</v>
      </c>
      <c r="BI135" s="194">
        <f>IF(N135="nulová",J135,0)</f>
        <v>0</v>
      </c>
      <c r="BJ135" s="14" t="s">
        <v>138</v>
      </c>
      <c r="BK135" s="194">
        <f>ROUND(I135*H135,2)</f>
        <v>878.4</v>
      </c>
      <c r="BL135" s="14" t="s">
        <v>154</v>
      </c>
      <c r="BM135" s="193" t="s">
        <v>189</v>
      </c>
    </row>
    <row r="136" spans="1:65" s="12" customFormat="1" ht="22.9" customHeight="1">
      <c r="B136" s="165"/>
      <c r="C136" s="166"/>
      <c r="D136" s="167" t="s">
        <v>75</v>
      </c>
      <c r="E136" s="178" t="s">
        <v>154</v>
      </c>
      <c r="F136" s="178" t="s">
        <v>190</v>
      </c>
      <c r="G136" s="166"/>
      <c r="H136" s="166"/>
      <c r="I136" s="166"/>
      <c r="J136" s="179">
        <f>BK136</f>
        <v>3300.5499999999997</v>
      </c>
      <c r="K136" s="166"/>
      <c r="L136" s="170"/>
      <c r="M136" s="171"/>
      <c r="N136" s="172"/>
      <c r="O136" s="172"/>
      <c r="P136" s="173">
        <f>SUM(P137:P145)</f>
        <v>0</v>
      </c>
      <c r="Q136" s="172"/>
      <c r="R136" s="173">
        <f>SUM(R137:R145)</f>
        <v>120.26344999999992</v>
      </c>
      <c r="S136" s="172"/>
      <c r="T136" s="174">
        <f>SUM(T137:T145)</f>
        <v>0</v>
      </c>
      <c r="AR136" s="175" t="s">
        <v>83</v>
      </c>
      <c r="AT136" s="176" t="s">
        <v>75</v>
      </c>
      <c r="AU136" s="176" t="s">
        <v>83</v>
      </c>
      <c r="AY136" s="175" t="s">
        <v>131</v>
      </c>
      <c r="BK136" s="177">
        <f>SUM(BK137:BK145)</f>
        <v>3300.5499999999997</v>
      </c>
    </row>
    <row r="137" spans="1:65" s="2" customFormat="1" ht="24.2" customHeight="1">
      <c r="A137" s="28"/>
      <c r="B137" s="29"/>
      <c r="C137" s="195" t="s">
        <v>170</v>
      </c>
      <c r="D137" s="195" t="s">
        <v>150</v>
      </c>
      <c r="E137" s="196" t="s">
        <v>191</v>
      </c>
      <c r="F137" s="197" t="s">
        <v>192</v>
      </c>
      <c r="G137" s="198" t="s">
        <v>153</v>
      </c>
      <c r="H137" s="199">
        <v>28.8</v>
      </c>
      <c r="I137" s="200">
        <v>40.07</v>
      </c>
      <c r="J137" s="201">
        <f t="shared" ref="J137:J145" si="10">ROUND(I137*H137,2)</f>
        <v>1154.02</v>
      </c>
      <c r="K137" s="202"/>
      <c r="L137" s="33"/>
      <c r="M137" s="203" t="s">
        <v>1</v>
      </c>
      <c r="N137" s="204" t="s">
        <v>42</v>
      </c>
      <c r="O137" s="205">
        <v>0</v>
      </c>
      <c r="P137" s="205">
        <f t="shared" ref="P137:P145" si="11">O137*H137</f>
        <v>0</v>
      </c>
      <c r="Q137" s="205">
        <v>1.7034</v>
      </c>
      <c r="R137" s="205">
        <f t="shared" ref="R137:R145" si="12">Q137*H137</f>
        <v>49.057920000000003</v>
      </c>
      <c r="S137" s="205">
        <v>0</v>
      </c>
      <c r="T137" s="206">
        <f t="shared" ref="T137:T145" si="13">S137*H137</f>
        <v>0</v>
      </c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R137" s="193" t="s">
        <v>154</v>
      </c>
      <c r="AT137" s="193" t="s">
        <v>150</v>
      </c>
      <c r="AU137" s="193" t="s">
        <v>138</v>
      </c>
      <c r="AY137" s="14" t="s">
        <v>131</v>
      </c>
      <c r="BE137" s="194">
        <f t="shared" ref="BE137:BE145" si="14">IF(N137="základná",J137,0)</f>
        <v>0</v>
      </c>
      <c r="BF137" s="194">
        <f t="shared" ref="BF137:BF145" si="15">IF(N137="znížená",J137,0)</f>
        <v>1154.02</v>
      </c>
      <c r="BG137" s="194">
        <f t="shared" ref="BG137:BG145" si="16">IF(N137="zákl. prenesená",J137,0)</f>
        <v>0</v>
      </c>
      <c r="BH137" s="194">
        <f t="shared" ref="BH137:BH145" si="17">IF(N137="zníž. prenesená",J137,0)</f>
        <v>0</v>
      </c>
      <c r="BI137" s="194">
        <f t="shared" ref="BI137:BI145" si="18">IF(N137="nulová",J137,0)</f>
        <v>0</v>
      </c>
      <c r="BJ137" s="14" t="s">
        <v>138</v>
      </c>
      <c r="BK137" s="194">
        <f t="shared" ref="BK137:BK145" si="19">ROUND(I137*H137,2)</f>
        <v>1154.02</v>
      </c>
      <c r="BL137" s="14" t="s">
        <v>154</v>
      </c>
      <c r="BM137" s="193" t="s">
        <v>193</v>
      </c>
    </row>
    <row r="138" spans="1:65" s="2" customFormat="1" ht="37.9" customHeight="1">
      <c r="A138" s="28"/>
      <c r="B138" s="29"/>
      <c r="C138" s="195" t="s">
        <v>194</v>
      </c>
      <c r="D138" s="195" t="s">
        <v>150</v>
      </c>
      <c r="E138" s="196" t="s">
        <v>195</v>
      </c>
      <c r="F138" s="197" t="s">
        <v>196</v>
      </c>
      <c r="G138" s="198" t="s">
        <v>153</v>
      </c>
      <c r="H138" s="199">
        <v>36.99</v>
      </c>
      <c r="I138" s="200">
        <v>43.71</v>
      </c>
      <c r="J138" s="201">
        <f t="shared" si="10"/>
        <v>1616.83</v>
      </c>
      <c r="K138" s="202"/>
      <c r="L138" s="33"/>
      <c r="M138" s="203" t="s">
        <v>1</v>
      </c>
      <c r="N138" s="204" t="s">
        <v>42</v>
      </c>
      <c r="O138" s="205">
        <v>0</v>
      </c>
      <c r="P138" s="205">
        <f t="shared" si="11"/>
        <v>0</v>
      </c>
      <c r="Q138" s="205">
        <v>1.8907699378210301</v>
      </c>
      <c r="R138" s="205">
        <f t="shared" si="12"/>
        <v>69.939579999999907</v>
      </c>
      <c r="S138" s="205">
        <v>0</v>
      </c>
      <c r="T138" s="206">
        <f t="shared" si="13"/>
        <v>0</v>
      </c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R138" s="193" t="s">
        <v>154</v>
      </c>
      <c r="AT138" s="193" t="s">
        <v>150</v>
      </c>
      <c r="AU138" s="193" t="s">
        <v>138</v>
      </c>
      <c r="AY138" s="14" t="s">
        <v>131</v>
      </c>
      <c r="BE138" s="194">
        <f t="shared" si="14"/>
        <v>0</v>
      </c>
      <c r="BF138" s="194">
        <f t="shared" si="15"/>
        <v>1616.83</v>
      </c>
      <c r="BG138" s="194">
        <f t="shared" si="16"/>
        <v>0</v>
      </c>
      <c r="BH138" s="194">
        <f t="shared" si="17"/>
        <v>0</v>
      </c>
      <c r="BI138" s="194">
        <f t="shared" si="18"/>
        <v>0</v>
      </c>
      <c r="BJ138" s="14" t="s">
        <v>138</v>
      </c>
      <c r="BK138" s="194">
        <f t="shared" si="19"/>
        <v>1616.83</v>
      </c>
      <c r="BL138" s="14" t="s">
        <v>154</v>
      </c>
      <c r="BM138" s="193" t="s">
        <v>197</v>
      </c>
    </row>
    <row r="139" spans="1:65" s="2" customFormat="1" ht="24.2" customHeight="1">
      <c r="A139" s="28"/>
      <c r="B139" s="29"/>
      <c r="C139" s="195" t="s">
        <v>174</v>
      </c>
      <c r="D139" s="195" t="s">
        <v>150</v>
      </c>
      <c r="E139" s="196" t="s">
        <v>198</v>
      </c>
      <c r="F139" s="197" t="s">
        <v>199</v>
      </c>
      <c r="G139" s="198" t="s">
        <v>200</v>
      </c>
      <c r="H139" s="199">
        <v>1</v>
      </c>
      <c r="I139" s="200">
        <v>4.29</v>
      </c>
      <c r="J139" s="201">
        <f t="shared" si="10"/>
        <v>4.29</v>
      </c>
      <c r="K139" s="202"/>
      <c r="L139" s="33"/>
      <c r="M139" s="203" t="s">
        <v>1</v>
      </c>
      <c r="N139" s="204" t="s">
        <v>42</v>
      </c>
      <c r="O139" s="205">
        <v>0</v>
      </c>
      <c r="P139" s="205">
        <f t="shared" si="11"/>
        <v>0</v>
      </c>
      <c r="Q139" s="205">
        <v>1.65E-3</v>
      </c>
      <c r="R139" s="205">
        <f t="shared" si="12"/>
        <v>1.65E-3</v>
      </c>
      <c r="S139" s="205">
        <v>0</v>
      </c>
      <c r="T139" s="206">
        <f t="shared" si="13"/>
        <v>0</v>
      </c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R139" s="193" t="s">
        <v>154</v>
      </c>
      <c r="AT139" s="193" t="s">
        <v>150</v>
      </c>
      <c r="AU139" s="193" t="s">
        <v>138</v>
      </c>
      <c r="AY139" s="14" t="s">
        <v>131</v>
      </c>
      <c r="BE139" s="194">
        <f t="shared" si="14"/>
        <v>0</v>
      </c>
      <c r="BF139" s="194">
        <f t="shared" si="15"/>
        <v>4.29</v>
      </c>
      <c r="BG139" s="194">
        <f t="shared" si="16"/>
        <v>0</v>
      </c>
      <c r="BH139" s="194">
        <f t="shared" si="17"/>
        <v>0</v>
      </c>
      <c r="BI139" s="194">
        <f t="shared" si="18"/>
        <v>0</v>
      </c>
      <c r="BJ139" s="14" t="s">
        <v>138</v>
      </c>
      <c r="BK139" s="194">
        <f t="shared" si="19"/>
        <v>4.29</v>
      </c>
      <c r="BL139" s="14" t="s">
        <v>154</v>
      </c>
      <c r="BM139" s="193" t="s">
        <v>201</v>
      </c>
    </row>
    <row r="140" spans="1:65" s="2" customFormat="1" ht="24.2" customHeight="1">
      <c r="A140" s="28"/>
      <c r="B140" s="29"/>
      <c r="C140" s="195" t="s">
        <v>202</v>
      </c>
      <c r="D140" s="195" t="s">
        <v>150</v>
      </c>
      <c r="E140" s="196" t="s">
        <v>203</v>
      </c>
      <c r="F140" s="197" t="s">
        <v>204</v>
      </c>
      <c r="G140" s="198" t="s">
        <v>200</v>
      </c>
      <c r="H140" s="199">
        <v>1</v>
      </c>
      <c r="I140" s="200">
        <v>11.12</v>
      </c>
      <c r="J140" s="201">
        <f t="shared" si="10"/>
        <v>11.12</v>
      </c>
      <c r="K140" s="202"/>
      <c r="L140" s="33"/>
      <c r="M140" s="203" t="s">
        <v>1</v>
      </c>
      <c r="N140" s="204" t="s">
        <v>42</v>
      </c>
      <c r="O140" s="205">
        <v>0</v>
      </c>
      <c r="P140" s="205">
        <f t="shared" si="11"/>
        <v>0</v>
      </c>
      <c r="Q140" s="205">
        <v>6.6E-3</v>
      </c>
      <c r="R140" s="205">
        <f t="shared" si="12"/>
        <v>6.6E-3</v>
      </c>
      <c r="S140" s="205">
        <v>0</v>
      </c>
      <c r="T140" s="206">
        <f t="shared" si="13"/>
        <v>0</v>
      </c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R140" s="193" t="s">
        <v>154</v>
      </c>
      <c r="AT140" s="193" t="s">
        <v>150</v>
      </c>
      <c r="AU140" s="193" t="s">
        <v>138</v>
      </c>
      <c r="AY140" s="14" t="s">
        <v>131</v>
      </c>
      <c r="BE140" s="194">
        <f t="shared" si="14"/>
        <v>0</v>
      </c>
      <c r="BF140" s="194">
        <f t="shared" si="15"/>
        <v>11.12</v>
      </c>
      <c r="BG140" s="194">
        <f t="shared" si="16"/>
        <v>0</v>
      </c>
      <c r="BH140" s="194">
        <f t="shared" si="17"/>
        <v>0</v>
      </c>
      <c r="BI140" s="194">
        <f t="shared" si="18"/>
        <v>0</v>
      </c>
      <c r="BJ140" s="14" t="s">
        <v>138</v>
      </c>
      <c r="BK140" s="194">
        <f t="shared" si="19"/>
        <v>11.12</v>
      </c>
      <c r="BL140" s="14" t="s">
        <v>154</v>
      </c>
      <c r="BM140" s="193" t="s">
        <v>205</v>
      </c>
    </row>
    <row r="141" spans="1:65" s="2" customFormat="1" ht="14.45" customHeight="1">
      <c r="A141" s="28"/>
      <c r="B141" s="29"/>
      <c r="C141" s="180" t="s">
        <v>177</v>
      </c>
      <c r="D141" s="180" t="s">
        <v>128</v>
      </c>
      <c r="E141" s="181" t="s">
        <v>206</v>
      </c>
      <c r="F141" s="182" t="s">
        <v>207</v>
      </c>
      <c r="G141" s="183" t="s">
        <v>200</v>
      </c>
      <c r="H141" s="184">
        <v>1.01</v>
      </c>
      <c r="I141" s="185">
        <v>64.09</v>
      </c>
      <c r="J141" s="186">
        <f t="shared" si="10"/>
        <v>64.73</v>
      </c>
      <c r="K141" s="187"/>
      <c r="L141" s="188"/>
      <c r="M141" s="207" t="s">
        <v>1</v>
      </c>
      <c r="N141" s="208" t="s">
        <v>42</v>
      </c>
      <c r="O141" s="205">
        <v>0</v>
      </c>
      <c r="P141" s="205">
        <f t="shared" si="11"/>
        <v>0</v>
      </c>
      <c r="Q141" s="205">
        <v>3.3000000000000002E-2</v>
      </c>
      <c r="R141" s="205">
        <f t="shared" si="12"/>
        <v>3.3329999999999999E-2</v>
      </c>
      <c r="S141" s="205">
        <v>0</v>
      </c>
      <c r="T141" s="206">
        <f t="shared" si="13"/>
        <v>0</v>
      </c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R141" s="193" t="s">
        <v>162</v>
      </c>
      <c r="AT141" s="193" t="s">
        <v>128</v>
      </c>
      <c r="AU141" s="193" t="s">
        <v>138</v>
      </c>
      <c r="AY141" s="14" t="s">
        <v>131</v>
      </c>
      <c r="BE141" s="194">
        <f t="shared" si="14"/>
        <v>0</v>
      </c>
      <c r="BF141" s="194">
        <f t="shared" si="15"/>
        <v>64.73</v>
      </c>
      <c r="BG141" s="194">
        <f t="shared" si="16"/>
        <v>0</v>
      </c>
      <c r="BH141" s="194">
        <f t="shared" si="17"/>
        <v>0</v>
      </c>
      <c r="BI141" s="194">
        <f t="shared" si="18"/>
        <v>0</v>
      </c>
      <c r="BJ141" s="14" t="s">
        <v>138</v>
      </c>
      <c r="BK141" s="194">
        <f t="shared" si="19"/>
        <v>64.73</v>
      </c>
      <c r="BL141" s="14" t="s">
        <v>154</v>
      </c>
      <c r="BM141" s="193" t="s">
        <v>208</v>
      </c>
    </row>
    <row r="142" spans="1:65" s="2" customFormat="1" ht="24.2" customHeight="1">
      <c r="A142" s="28"/>
      <c r="B142" s="29"/>
      <c r="C142" s="180" t="s">
        <v>209</v>
      </c>
      <c r="D142" s="180" t="s">
        <v>128</v>
      </c>
      <c r="E142" s="181" t="s">
        <v>210</v>
      </c>
      <c r="F142" s="182" t="s">
        <v>211</v>
      </c>
      <c r="G142" s="183" t="s">
        <v>200</v>
      </c>
      <c r="H142" s="184">
        <v>1.01</v>
      </c>
      <c r="I142" s="185">
        <v>292.42</v>
      </c>
      <c r="J142" s="186">
        <f t="shared" si="10"/>
        <v>295.33999999999997</v>
      </c>
      <c r="K142" s="187"/>
      <c r="L142" s="188"/>
      <c r="M142" s="207" t="s">
        <v>1</v>
      </c>
      <c r="N142" s="208" t="s">
        <v>42</v>
      </c>
      <c r="O142" s="205">
        <v>0</v>
      </c>
      <c r="P142" s="205">
        <f t="shared" si="11"/>
        <v>0</v>
      </c>
      <c r="Q142" s="205">
        <v>7.5999999999999998E-2</v>
      </c>
      <c r="R142" s="205">
        <f t="shared" si="12"/>
        <v>7.6759999999999995E-2</v>
      </c>
      <c r="S142" s="205">
        <v>0</v>
      </c>
      <c r="T142" s="206">
        <f t="shared" si="13"/>
        <v>0</v>
      </c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R142" s="193" t="s">
        <v>162</v>
      </c>
      <c r="AT142" s="193" t="s">
        <v>128</v>
      </c>
      <c r="AU142" s="193" t="s">
        <v>138</v>
      </c>
      <c r="AY142" s="14" t="s">
        <v>131</v>
      </c>
      <c r="BE142" s="194">
        <f t="shared" si="14"/>
        <v>0</v>
      </c>
      <c r="BF142" s="194">
        <f t="shared" si="15"/>
        <v>295.33999999999997</v>
      </c>
      <c r="BG142" s="194">
        <f t="shared" si="16"/>
        <v>0</v>
      </c>
      <c r="BH142" s="194">
        <f t="shared" si="17"/>
        <v>0</v>
      </c>
      <c r="BI142" s="194">
        <f t="shared" si="18"/>
        <v>0</v>
      </c>
      <c r="BJ142" s="14" t="s">
        <v>138</v>
      </c>
      <c r="BK142" s="194">
        <f t="shared" si="19"/>
        <v>295.33999999999997</v>
      </c>
      <c r="BL142" s="14" t="s">
        <v>154</v>
      </c>
      <c r="BM142" s="193" t="s">
        <v>212</v>
      </c>
    </row>
    <row r="143" spans="1:65" s="2" customFormat="1" ht="24.2" customHeight="1">
      <c r="A143" s="28"/>
      <c r="B143" s="29"/>
      <c r="C143" s="195" t="s">
        <v>181</v>
      </c>
      <c r="D143" s="195" t="s">
        <v>150</v>
      </c>
      <c r="E143" s="196" t="s">
        <v>213</v>
      </c>
      <c r="F143" s="197" t="s">
        <v>214</v>
      </c>
      <c r="G143" s="198" t="s">
        <v>153</v>
      </c>
      <c r="H143" s="199">
        <v>0.42099999999999999</v>
      </c>
      <c r="I143" s="200">
        <v>95.54</v>
      </c>
      <c r="J143" s="201">
        <f t="shared" si="10"/>
        <v>40.22</v>
      </c>
      <c r="K143" s="202"/>
      <c r="L143" s="33"/>
      <c r="M143" s="203" t="s">
        <v>1</v>
      </c>
      <c r="N143" s="204" t="s">
        <v>42</v>
      </c>
      <c r="O143" s="205">
        <v>0</v>
      </c>
      <c r="P143" s="205">
        <f t="shared" si="11"/>
        <v>0</v>
      </c>
      <c r="Q143" s="205">
        <v>2.2164608076009502</v>
      </c>
      <c r="R143" s="205">
        <f t="shared" si="12"/>
        <v>0.93313000000000001</v>
      </c>
      <c r="S143" s="205">
        <v>0</v>
      </c>
      <c r="T143" s="206">
        <f t="shared" si="13"/>
        <v>0</v>
      </c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R143" s="193" t="s">
        <v>154</v>
      </c>
      <c r="AT143" s="193" t="s">
        <v>150</v>
      </c>
      <c r="AU143" s="193" t="s">
        <v>138</v>
      </c>
      <c r="AY143" s="14" t="s">
        <v>131</v>
      </c>
      <c r="BE143" s="194">
        <f t="shared" si="14"/>
        <v>0</v>
      </c>
      <c r="BF143" s="194">
        <f t="shared" si="15"/>
        <v>40.22</v>
      </c>
      <c r="BG143" s="194">
        <f t="shared" si="16"/>
        <v>0</v>
      </c>
      <c r="BH143" s="194">
        <f t="shared" si="17"/>
        <v>0</v>
      </c>
      <c r="BI143" s="194">
        <f t="shared" si="18"/>
        <v>0</v>
      </c>
      <c r="BJ143" s="14" t="s">
        <v>138</v>
      </c>
      <c r="BK143" s="194">
        <f t="shared" si="19"/>
        <v>40.22</v>
      </c>
      <c r="BL143" s="14" t="s">
        <v>154</v>
      </c>
      <c r="BM143" s="193" t="s">
        <v>215</v>
      </c>
    </row>
    <row r="144" spans="1:65" s="2" customFormat="1" ht="24.2" customHeight="1">
      <c r="A144" s="28"/>
      <c r="B144" s="29"/>
      <c r="C144" s="195" t="s">
        <v>216</v>
      </c>
      <c r="D144" s="195" t="s">
        <v>150</v>
      </c>
      <c r="E144" s="196" t="s">
        <v>217</v>
      </c>
      <c r="F144" s="197" t="s">
        <v>218</v>
      </c>
      <c r="G144" s="198" t="s">
        <v>166</v>
      </c>
      <c r="H144" s="199">
        <v>5.718</v>
      </c>
      <c r="I144" s="200">
        <v>14.25</v>
      </c>
      <c r="J144" s="201">
        <f t="shared" si="10"/>
        <v>81.48</v>
      </c>
      <c r="K144" s="202"/>
      <c r="L144" s="33"/>
      <c r="M144" s="203" t="s">
        <v>1</v>
      </c>
      <c r="N144" s="204" t="s">
        <v>42</v>
      </c>
      <c r="O144" s="205">
        <v>0</v>
      </c>
      <c r="P144" s="205">
        <f t="shared" si="11"/>
        <v>0</v>
      </c>
      <c r="Q144" s="205">
        <v>4.6100034977264804E-3</v>
      </c>
      <c r="R144" s="205">
        <f t="shared" si="12"/>
        <v>2.6360000000000015E-2</v>
      </c>
      <c r="S144" s="205">
        <v>0</v>
      </c>
      <c r="T144" s="206">
        <f t="shared" si="13"/>
        <v>0</v>
      </c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R144" s="193" t="s">
        <v>154</v>
      </c>
      <c r="AT144" s="193" t="s">
        <v>150</v>
      </c>
      <c r="AU144" s="193" t="s">
        <v>138</v>
      </c>
      <c r="AY144" s="14" t="s">
        <v>131</v>
      </c>
      <c r="BE144" s="194">
        <f t="shared" si="14"/>
        <v>0</v>
      </c>
      <c r="BF144" s="194">
        <f t="shared" si="15"/>
        <v>81.48</v>
      </c>
      <c r="BG144" s="194">
        <f t="shared" si="16"/>
        <v>0</v>
      </c>
      <c r="BH144" s="194">
        <f t="shared" si="17"/>
        <v>0</v>
      </c>
      <c r="BI144" s="194">
        <f t="shared" si="18"/>
        <v>0</v>
      </c>
      <c r="BJ144" s="14" t="s">
        <v>138</v>
      </c>
      <c r="BK144" s="194">
        <f t="shared" si="19"/>
        <v>81.48</v>
      </c>
      <c r="BL144" s="14" t="s">
        <v>154</v>
      </c>
      <c r="BM144" s="193" t="s">
        <v>219</v>
      </c>
    </row>
    <row r="145" spans="1:65" s="2" customFormat="1" ht="24.2" customHeight="1">
      <c r="A145" s="28"/>
      <c r="B145" s="29"/>
      <c r="C145" s="195" t="s">
        <v>7</v>
      </c>
      <c r="D145" s="195" t="s">
        <v>150</v>
      </c>
      <c r="E145" s="196" t="s">
        <v>220</v>
      </c>
      <c r="F145" s="197" t="s">
        <v>221</v>
      </c>
      <c r="G145" s="198" t="s">
        <v>200</v>
      </c>
      <c r="H145" s="199">
        <v>2</v>
      </c>
      <c r="I145" s="200">
        <v>16.260000000000002</v>
      </c>
      <c r="J145" s="201">
        <f t="shared" si="10"/>
        <v>32.520000000000003</v>
      </c>
      <c r="K145" s="202"/>
      <c r="L145" s="33"/>
      <c r="M145" s="203" t="s">
        <v>1</v>
      </c>
      <c r="N145" s="204" t="s">
        <v>42</v>
      </c>
      <c r="O145" s="205">
        <v>0</v>
      </c>
      <c r="P145" s="205">
        <f t="shared" si="11"/>
        <v>0</v>
      </c>
      <c r="Q145" s="205">
        <v>9.4060000000000005E-2</v>
      </c>
      <c r="R145" s="205">
        <f t="shared" si="12"/>
        <v>0.18812000000000001</v>
      </c>
      <c r="S145" s="205">
        <v>0</v>
      </c>
      <c r="T145" s="206">
        <f t="shared" si="13"/>
        <v>0</v>
      </c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R145" s="193" t="s">
        <v>154</v>
      </c>
      <c r="AT145" s="193" t="s">
        <v>150</v>
      </c>
      <c r="AU145" s="193" t="s">
        <v>138</v>
      </c>
      <c r="AY145" s="14" t="s">
        <v>131</v>
      </c>
      <c r="BE145" s="194">
        <f t="shared" si="14"/>
        <v>0</v>
      </c>
      <c r="BF145" s="194">
        <f t="shared" si="15"/>
        <v>32.520000000000003</v>
      </c>
      <c r="BG145" s="194">
        <f t="shared" si="16"/>
        <v>0</v>
      </c>
      <c r="BH145" s="194">
        <f t="shared" si="17"/>
        <v>0</v>
      </c>
      <c r="BI145" s="194">
        <f t="shared" si="18"/>
        <v>0</v>
      </c>
      <c r="BJ145" s="14" t="s">
        <v>138</v>
      </c>
      <c r="BK145" s="194">
        <f t="shared" si="19"/>
        <v>32.520000000000003</v>
      </c>
      <c r="BL145" s="14" t="s">
        <v>154</v>
      </c>
      <c r="BM145" s="193" t="s">
        <v>222</v>
      </c>
    </row>
    <row r="146" spans="1:65" s="12" customFormat="1" ht="22.9" customHeight="1">
      <c r="B146" s="165"/>
      <c r="C146" s="166"/>
      <c r="D146" s="167" t="s">
        <v>75</v>
      </c>
      <c r="E146" s="178" t="s">
        <v>162</v>
      </c>
      <c r="F146" s="178" t="s">
        <v>223</v>
      </c>
      <c r="G146" s="166"/>
      <c r="H146" s="166"/>
      <c r="I146" s="166"/>
      <c r="J146" s="179">
        <f>BK146</f>
        <v>5867.6699999999992</v>
      </c>
      <c r="K146" s="166"/>
      <c r="L146" s="170"/>
      <c r="M146" s="171"/>
      <c r="N146" s="172"/>
      <c r="O146" s="172"/>
      <c r="P146" s="173">
        <f>SUM(P147:P176)</f>
        <v>0</v>
      </c>
      <c r="Q146" s="172"/>
      <c r="R146" s="173">
        <f>SUM(R147:R176)</f>
        <v>1.1351100000000003</v>
      </c>
      <c r="S146" s="172"/>
      <c r="T146" s="174">
        <f>SUM(T147:T176)</f>
        <v>0</v>
      </c>
      <c r="AR146" s="175" t="s">
        <v>83</v>
      </c>
      <c r="AT146" s="176" t="s">
        <v>75</v>
      </c>
      <c r="AU146" s="176" t="s">
        <v>83</v>
      </c>
      <c r="AY146" s="175" t="s">
        <v>131</v>
      </c>
      <c r="BK146" s="177">
        <f>SUM(BK147:BK176)</f>
        <v>5867.6699999999992</v>
      </c>
    </row>
    <row r="147" spans="1:65" s="2" customFormat="1" ht="24.2" customHeight="1">
      <c r="A147" s="28"/>
      <c r="B147" s="29"/>
      <c r="C147" s="195" t="s">
        <v>224</v>
      </c>
      <c r="D147" s="195" t="s">
        <v>150</v>
      </c>
      <c r="E147" s="196" t="s">
        <v>225</v>
      </c>
      <c r="F147" s="197" t="s">
        <v>226</v>
      </c>
      <c r="G147" s="198" t="s">
        <v>188</v>
      </c>
      <c r="H147" s="199">
        <v>35</v>
      </c>
      <c r="I147" s="200">
        <v>1</v>
      </c>
      <c r="J147" s="201">
        <f t="shared" ref="J147:J176" si="20">ROUND(I147*H147,2)</f>
        <v>35</v>
      </c>
      <c r="K147" s="202"/>
      <c r="L147" s="33"/>
      <c r="M147" s="203" t="s">
        <v>1</v>
      </c>
      <c r="N147" s="204" t="s">
        <v>42</v>
      </c>
      <c r="O147" s="205">
        <v>0</v>
      </c>
      <c r="P147" s="205">
        <f t="shared" ref="P147:P176" si="21">O147*H147</f>
        <v>0</v>
      </c>
      <c r="Q147" s="205">
        <v>0</v>
      </c>
      <c r="R147" s="205">
        <f t="shared" ref="R147:R176" si="22">Q147*H147</f>
        <v>0</v>
      </c>
      <c r="S147" s="205">
        <v>0</v>
      </c>
      <c r="T147" s="206">
        <f t="shared" ref="T147:T176" si="23">S147*H147</f>
        <v>0</v>
      </c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R147" s="193" t="s">
        <v>154</v>
      </c>
      <c r="AT147" s="193" t="s">
        <v>150</v>
      </c>
      <c r="AU147" s="193" t="s">
        <v>138</v>
      </c>
      <c r="AY147" s="14" t="s">
        <v>131</v>
      </c>
      <c r="BE147" s="194">
        <f t="shared" ref="BE147:BE176" si="24">IF(N147="základná",J147,0)</f>
        <v>0</v>
      </c>
      <c r="BF147" s="194">
        <f t="shared" ref="BF147:BF176" si="25">IF(N147="znížená",J147,0)</f>
        <v>35</v>
      </c>
      <c r="BG147" s="194">
        <f t="shared" ref="BG147:BG176" si="26">IF(N147="zákl. prenesená",J147,0)</f>
        <v>0</v>
      </c>
      <c r="BH147" s="194">
        <f t="shared" ref="BH147:BH176" si="27">IF(N147="zníž. prenesená",J147,0)</f>
        <v>0</v>
      </c>
      <c r="BI147" s="194">
        <f t="shared" ref="BI147:BI176" si="28">IF(N147="nulová",J147,0)</f>
        <v>0</v>
      </c>
      <c r="BJ147" s="14" t="s">
        <v>138</v>
      </c>
      <c r="BK147" s="194">
        <f t="shared" ref="BK147:BK176" si="29">ROUND(I147*H147,2)</f>
        <v>35</v>
      </c>
      <c r="BL147" s="14" t="s">
        <v>154</v>
      </c>
      <c r="BM147" s="193" t="s">
        <v>227</v>
      </c>
    </row>
    <row r="148" spans="1:65" s="2" customFormat="1" ht="24.2" customHeight="1">
      <c r="A148" s="28"/>
      <c r="B148" s="29"/>
      <c r="C148" s="180" t="s">
        <v>189</v>
      </c>
      <c r="D148" s="180" t="s">
        <v>128</v>
      </c>
      <c r="E148" s="181" t="s">
        <v>228</v>
      </c>
      <c r="F148" s="182" t="s">
        <v>229</v>
      </c>
      <c r="G148" s="183" t="s">
        <v>188</v>
      </c>
      <c r="H148" s="184">
        <v>35</v>
      </c>
      <c r="I148" s="185">
        <v>13.09</v>
      </c>
      <c r="J148" s="186">
        <f t="shared" si="20"/>
        <v>458.15</v>
      </c>
      <c r="K148" s="187"/>
      <c r="L148" s="188"/>
      <c r="M148" s="207" t="s">
        <v>1</v>
      </c>
      <c r="N148" s="208" t="s">
        <v>42</v>
      </c>
      <c r="O148" s="205">
        <v>0</v>
      </c>
      <c r="P148" s="205">
        <f t="shared" si="21"/>
        <v>0</v>
      </c>
      <c r="Q148" s="205">
        <v>3.7799999999999999E-3</v>
      </c>
      <c r="R148" s="205">
        <f t="shared" si="22"/>
        <v>0.1323</v>
      </c>
      <c r="S148" s="205">
        <v>0</v>
      </c>
      <c r="T148" s="206">
        <f t="shared" si="23"/>
        <v>0</v>
      </c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R148" s="193" t="s">
        <v>162</v>
      </c>
      <c r="AT148" s="193" t="s">
        <v>128</v>
      </c>
      <c r="AU148" s="193" t="s">
        <v>138</v>
      </c>
      <c r="AY148" s="14" t="s">
        <v>131</v>
      </c>
      <c r="BE148" s="194">
        <f t="shared" si="24"/>
        <v>0</v>
      </c>
      <c r="BF148" s="194">
        <f t="shared" si="25"/>
        <v>458.15</v>
      </c>
      <c r="BG148" s="194">
        <f t="shared" si="26"/>
        <v>0</v>
      </c>
      <c r="BH148" s="194">
        <f t="shared" si="27"/>
        <v>0</v>
      </c>
      <c r="BI148" s="194">
        <f t="shared" si="28"/>
        <v>0</v>
      </c>
      <c r="BJ148" s="14" t="s">
        <v>138</v>
      </c>
      <c r="BK148" s="194">
        <f t="shared" si="29"/>
        <v>458.15</v>
      </c>
      <c r="BL148" s="14" t="s">
        <v>154</v>
      </c>
      <c r="BM148" s="193" t="s">
        <v>230</v>
      </c>
    </row>
    <row r="149" spans="1:65" s="2" customFormat="1" ht="24.2" customHeight="1">
      <c r="A149" s="28"/>
      <c r="B149" s="29"/>
      <c r="C149" s="180" t="s">
        <v>231</v>
      </c>
      <c r="D149" s="180" t="s">
        <v>128</v>
      </c>
      <c r="E149" s="181" t="s">
        <v>232</v>
      </c>
      <c r="F149" s="182" t="s">
        <v>233</v>
      </c>
      <c r="G149" s="183" t="s">
        <v>200</v>
      </c>
      <c r="H149" s="184">
        <v>1</v>
      </c>
      <c r="I149" s="185">
        <v>32.590000000000003</v>
      </c>
      <c r="J149" s="186">
        <f t="shared" si="20"/>
        <v>32.590000000000003</v>
      </c>
      <c r="K149" s="187"/>
      <c r="L149" s="188"/>
      <c r="M149" s="207" t="s">
        <v>1</v>
      </c>
      <c r="N149" s="208" t="s">
        <v>42</v>
      </c>
      <c r="O149" s="205">
        <v>0</v>
      </c>
      <c r="P149" s="205">
        <f t="shared" si="21"/>
        <v>0</v>
      </c>
      <c r="Q149" s="205">
        <v>1.14E-3</v>
      </c>
      <c r="R149" s="205">
        <f t="shared" si="22"/>
        <v>1.14E-3</v>
      </c>
      <c r="S149" s="205">
        <v>0</v>
      </c>
      <c r="T149" s="206">
        <f t="shared" si="23"/>
        <v>0</v>
      </c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R149" s="193" t="s">
        <v>162</v>
      </c>
      <c r="AT149" s="193" t="s">
        <v>128</v>
      </c>
      <c r="AU149" s="193" t="s">
        <v>138</v>
      </c>
      <c r="AY149" s="14" t="s">
        <v>131</v>
      </c>
      <c r="BE149" s="194">
        <f t="shared" si="24"/>
        <v>0</v>
      </c>
      <c r="BF149" s="194">
        <f t="shared" si="25"/>
        <v>32.590000000000003</v>
      </c>
      <c r="BG149" s="194">
        <f t="shared" si="26"/>
        <v>0</v>
      </c>
      <c r="BH149" s="194">
        <f t="shared" si="27"/>
        <v>0</v>
      </c>
      <c r="BI149" s="194">
        <f t="shared" si="28"/>
        <v>0</v>
      </c>
      <c r="BJ149" s="14" t="s">
        <v>138</v>
      </c>
      <c r="BK149" s="194">
        <f t="shared" si="29"/>
        <v>32.590000000000003</v>
      </c>
      <c r="BL149" s="14" t="s">
        <v>154</v>
      </c>
      <c r="BM149" s="193" t="s">
        <v>234</v>
      </c>
    </row>
    <row r="150" spans="1:65" s="2" customFormat="1" ht="24.2" customHeight="1">
      <c r="A150" s="28"/>
      <c r="B150" s="29"/>
      <c r="C150" s="195" t="s">
        <v>193</v>
      </c>
      <c r="D150" s="195" t="s">
        <v>150</v>
      </c>
      <c r="E150" s="196" t="s">
        <v>235</v>
      </c>
      <c r="F150" s="197" t="s">
        <v>236</v>
      </c>
      <c r="G150" s="198" t="s">
        <v>200</v>
      </c>
      <c r="H150" s="199">
        <v>1</v>
      </c>
      <c r="I150" s="200">
        <v>7.05</v>
      </c>
      <c r="J150" s="201">
        <f t="shared" si="20"/>
        <v>7.05</v>
      </c>
      <c r="K150" s="202"/>
      <c r="L150" s="33"/>
      <c r="M150" s="203" t="s">
        <v>1</v>
      </c>
      <c r="N150" s="204" t="s">
        <v>42</v>
      </c>
      <c r="O150" s="205">
        <v>0</v>
      </c>
      <c r="P150" s="205">
        <f t="shared" si="21"/>
        <v>0</v>
      </c>
      <c r="Q150" s="205">
        <v>0</v>
      </c>
      <c r="R150" s="205">
        <f t="shared" si="22"/>
        <v>0</v>
      </c>
      <c r="S150" s="205">
        <v>0</v>
      </c>
      <c r="T150" s="206">
        <f t="shared" si="23"/>
        <v>0</v>
      </c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R150" s="193" t="s">
        <v>154</v>
      </c>
      <c r="AT150" s="193" t="s">
        <v>150</v>
      </c>
      <c r="AU150" s="193" t="s">
        <v>138</v>
      </c>
      <c r="AY150" s="14" t="s">
        <v>131</v>
      </c>
      <c r="BE150" s="194">
        <f t="shared" si="24"/>
        <v>0</v>
      </c>
      <c r="BF150" s="194">
        <f t="shared" si="25"/>
        <v>7.05</v>
      </c>
      <c r="BG150" s="194">
        <f t="shared" si="26"/>
        <v>0</v>
      </c>
      <c r="BH150" s="194">
        <f t="shared" si="27"/>
        <v>0</v>
      </c>
      <c r="BI150" s="194">
        <f t="shared" si="28"/>
        <v>0</v>
      </c>
      <c r="BJ150" s="14" t="s">
        <v>138</v>
      </c>
      <c r="BK150" s="194">
        <f t="shared" si="29"/>
        <v>7.05</v>
      </c>
      <c r="BL150" s="14" t="s">
        <v>154</v>
      </c>
      <c r="BM150" s="193" t="s">
        <v>237</v>
      </c>
    </row>
    <row r="151" spans="1:65" s="2" customFormat="1" ht="24.2" customHeight="1">
      <c r="A151" s="28"/>
      <c r="B151" s="29"/>
      <c r="C151" s="180" t="s">
        <v>238</v>
      </c>
      <c r="D151" s="180" t="s">
        <v>128</v>
      </c>
      <c r="E151" s="181" t="s">
        <v>239</v>
      </c>
      <c r="F151" s="182" t="s">
        <v>240</v>
      </c>
      <c r="G151" s="183" t="s">
        <v>200</v>
      </c>
      <c r="H151" s="184">
        <v>2</v>
      </c>
      <c r="I151" s="185">
        <v>15.4</v>
      </c>
      <c r="J151" s="186">
        <f t="shared" si="20"/>
        <v>30.8</v>
      </c>
      <c r="K151" s="187"/>
      <c r="L151" s="188"/>
      <c r="M151" s="207" t="s">
        <v>1</v>
      </c>
      <c r="N151" s="208" t="s">
        <v>42</v>
      </c>
      <c r="O151" s="205">
        <v>0</v>
      </c>
      <c r="P151" s="205">
        <f t="shared" si="21"/>
        <v>0</v>
      </c>
      <c r="Q151" s="205">
        <v>6.7000000000000002E-4</v>
      </c>
      <c r="R151" s="205">
        <f t="shared" si="22"/>
        <v>1.34E-3</v>
      </c>
      <c r="S151" s="205">
        <v>0</v>
      </c>
      <c r="T151" s="206">
        <f t="shared" si="23"/>
        <v>0</v>
      </c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R151" s="193" t="s">
        <v>162</v>
      </c>
      <c r="AT151" s="193" t="s">
        <v>128</v>
      </c>
      <c r="AU151" s="193" t="s">
        <v>138</v>
      </c>
      <c r="AY151" s="14" t="s">
        <v>131</v>
      </c>
      <c r="BE151" s="194">
        <f t="shared" si="24"/>
        <v>0</v>
      </c>
      <c r="BF151" s="194">
        <f t="shared" si="25"/>
        <v>30.8</v>
      </c>
      <c r="BG151" s="194">
        <f t="shared" si="26"/>
        <v>0</v>
      </c>
      <c r="BH151" s="194">
        <f t="shared" si="27"/>
        <v>0</v>
      </c>
      <c r="BI151" s="194">
        <f t="shared" si="28"/>
        <v>0</v>
      </c>
      <c r="BJ151" s="14" t="s">
        <v>138</v>
      </c>
      <c r="BK151" s="194">
        <f t="shared" si="29"/>
        <v>30.8</v>
      </c>
      <c r="BL151" s="14" t="s">
        <v>154</v>
      </c>
      <c r="BM151" s="193" t="s">
        <v>241</v>
      </c>
    </row>
    <row r="152" spans="1:65" s="2" customFormat="1" ht="37.9" customHeight="1">
      <c r="A152" s="28"/>
      <c r="B152" s="29"/>
      <c r="C152" s="195" t="s">
        <v>197</v>
      </c>
      <c r="D152" s="195" t="s">
        <v>150</v>
      </c>
      <c r="E152" s="196" t="s">
        <v>242</v>
      </c>
      <c r="F152" s="197" t="s">
        <v>243</v>
      </c>
      <c r="G152" s="198" t="s">
        <v>200</v>
      </c>
      <c r="H152" s="199">
        <v>7</v>
      </c>
      <c r="I152" s="200">
        <v>2</v>
      </c>
      <c r="J152" s="201">
        <f t="shared" si="20"/>
        <v>14</v>
      </c>
      <c r="K152" s="202"/>
      <c r="L152" s="33"/>
      <c r="M152" s="203" t="s">
        <v>1</v>
      </c>
      <c r="N152" s="204" t="s">
        <v>42</v>
      </c>
      <c r="O152" s="205">
        <v>0</v>
      </c>
      <c r="P152" s="205">
        <f t="shared" si="21"/>
        <v>0</v>
      </c>
      <c r="Q152" s="205">
        <v>0</v>
      </c>
      <c r="R152" s="205">
        <f t="shared" si="22"/>
        <v>0</v>
      </c>
      <c r="S152" s="205">
        <v>0</v>
      </c>
      <c r="T152" s="206">
        <f t="shared" si="23"/>
        <v>0</v>
      </c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R152" s="193" t="s">
        <v>154</v>
      </c>
      <c r="AT152" s="193" t="s">
        <v>150</v>
      </c>
      <c r="AU152" s="193" t="s">
        <v>138</v>
      </c>
      <c r="AY152" s="14" t="s">
        <v>131</v>
      </c>
      <c r="BE152" s="194">
        <f t="shared" si="24"/>
        <v>0</v>
      </c>
      <c r="BF152" s="194">
        <f t="shared" si="25"/>
        <v>14</v>
      </c>
      <c r="BG152" s="194">
        <f t="shared" si="26"/>
        <v>0</v>
      </c>
      <c r="BH152" s="194">
        <f t="shared" si="27"/>
        <v>0</v>
      </c>
      <c r="BI152" s="194">
        <f t="shared" si="28"/>
        <v>0</v>
      </c>
      <c r="BJ152" s="14" t="s">
        <v>138</v>
      </c>
      <c r="BK152" s="194">
        <f t="shared" si="29"/>
        <v>14</v>
      </c>
      <c r="BL152" s="14" t="s">
        <v>154</v>
      </c>
      <c r="BM152" s="193" t="s">
        <v>244</v>
      </c>
    </row>
    <row r="153" spans="1:65" s="2" customFormat="1" ht="37.9" customHeight="1">
      <c r="A153" s="28"/>
      <c r="B153" s="29"/>
      <c r="C153" s="195" t="s">
        <v>245</v>
      </c>
      <c r="D153" s="195" t="s">
        <v>150</v>
      </c>
      <c r="E153" s="196" t="s">
        <v>246</v>
      </c>
      <c r="F153" s="197" t="s">
        <v>247</v>
      </c>
      <c r="G153" s="198" t="s">
        <v>200</v>
      </c>
      <c r="H153" s="199">
        <v>3</v>
      </c>
      <c r="I153" s="200">
        <v>2</v>
      </c>
      <c r="J153" s="201">
        <f t="shared" si="20"/>
        <v>6</v>
      </c>
      <c r="K153" s="202"/>
      <c r="L153" s="33"/>
      <c r="M153" s="203" t="s">
        <v>1</v>
      </c>
      <c r="N153" s="204" t="s">
        <v>42</v>
      </c>
      <c r="O153" s="205">
        <v>0</v>
      </c>
      <c r="P153" s="205">
        <f t="shared" si="21"/>
        <v>0</v>
      </c>
      <c r="Q153" s="205">
        <v>0</v>
      </c>
      <c r="R153" s="205">
        <f t="shared" si="22"/>
        <v>0</v>
      </c>
      <c r="S153" s="205">
        <v>0</v>
      </c>
      <c r="T153" s="206">
        <f t="shared" si="23"/>
        <v>0</v>
      </c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R153" s="193" t="s">
        <v>154</v>
      </c>
      <c r="AT153" s="193" t="s">
        <v>150</v>
      </c>
      <c r="AU153" s="193" t="s">
        <v>138</v>
      </c>
      <c r="AY153" s="14" t="s">
        <v>131</v>
      </c>
      <c r="BE153" s="194">
        <f t="shared" si="24"/>
        <v>0</v>
      </c>
      <c r="BF153" s="194">
        <f t="shared" si="25"/>
        <v>6</v>
      </c>
      <c r="BG153" s="194">
        <f t="shared" si="26"/>
        <v>0</v>
      </c>
      <c r="BH153" s="194">
        <f t="shared" si="27"/>
        <v>0</v>
      </c>
      <c r="BI153" s="194">
        <f t="shared" si="28"/>
        <v>0</v>
      </c>
      <c r="BJ153" s="14" t="s">
        <v>138</v>
      </c>
      <c r="BK153" s="194">
        <f t="shared" si="29"/>
        <v>6</v>
      </c>
      <c r="BL153" s="14" t="s">
        <v>154</v>
      </c>
      <c r="BM153" s="193" t="s">
        <v>248</v>
      </c>
    </row>
    <row r="154" spans="1:65" s="2" customFormat="1" ht="24.2" customHeight="1">
      <c r="A154" s="28"/>
      <c r="B154" s="29"/>
      <c r="C154" s="195" t="s">
        <v>201</v>
      </c>
      <c r="D154" s="195" t="s">
        <v>150</v>
      </c>
      <c r="E154" s="196" t="s">
        <v>249</v>
      </c>
      <c r="F154" s="197" t="s">
        <v>250</v>
      </c>
      <c r="G154" s="198" t="s">
        <v>200</v>
      </c>
      <c r="H154" s="199">
        <v>7</v>
      </c>
      <c r="I154" s="200">
        <v>21.96</v>
      </c>
      <c r="J154" s="201">
        <f t="shared" si="20"/>
        <v>153.72</v>
      </c>
      <c r="K154" s="202"/>
      <c r="L154" s="33"/>
      <c r="M154" s="203" t="s">
        <v>1</v>
      </c>
      <c r="N154" s="204" t="s">
        <v>42</v>
      </c>
      <c r="O154" s="205">
        <v>0</v>
      </c>
      <c r="P154" s="205">
        <f t="shared" si="21"/>
        <v>0</v>
      </c>
      <c r="Q154" s="205">
        <v>1.6199999999999999E-3</v>
      </c>
      <c r="R154" s="205">
        <f t="shared" si="22"/>
        <v>1.1339999999999999E-2</v>
      </c>
      <c r="S154" s="205">
        <v>0</v>
      </c>
      <c r="T154" s="206">
        <f t="shared" si="23"/>
        <v>0</v>
      </c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R154" s="193" t="s">
        <v>154</v>
      </c>
      <c r="AT154" s="193" t="s">
        <v>150</v>
      </c>
      <c r="AU154" s="193" t="s">
        <v>138</v>
      </c>
      <c r="AY154" s="14" t="s">
        <v>131</v>
      </c>
      <c r="BE154" s="194">
        <f t="shared" si="24"/>
        <v>0</v>
      </c>
      <c r="BF154" s="194">
        <f t="shared" si="25"/>
        <v>153.72</v>
      </c>
      <c r="BG154" s="194">
        <f t="shared" si="26"/>
        <v>0</v>
      </c>
      <c r="BH154" s="194">
        <f t="shared" si="27"/>
        <v>0</v>
      </c>
      <c r="BI154" s="194">
        <f t="shared" si="28"/>
        <v>0</v>
      </c>
      <c r="BJ154" s="14" t="s">
        <v>138</v>
      </c>
      <c r="BK154" s="194">
        <f t="shared" si="29"/>
        <v>153.72</v>
      </c>
      <c r="BL154" s="14" t="s">
        <v>154</v>
      </c>
      <c r="BM154" s="193" t="s">
        <v>251</v>
      </c>
    </row>
    <row r="155" spans="1:65" s="2" customFormat="1" ht="24.2" customHeight="1">
      <c r="A155" s="28"/>
      <c r="B155" s="29"/>
      <c r="C155" s="180" t="s">
        <v>252</v>
      </c>
      <c r="D155" s="180" t="s">
        <v>128</v>
      </c>
      <c r="E155" s="181" t="s">
        <v>253</v>
      </c>
      <c r="F155" s="182" t="s">
        <v>254</v>
      </c>
      <c r="G155" s="183" t="s">
        <v>200</v>
      </c>
      <c r="H155" s="184">
        <v>7</v>
      </c>
      <c r="I155" s="185">
        <v>162.44</v>
      </c>
      <c r="J155" s="186">
        <f t="shared" si="20"/>
        <v>1137.08</v>
      </c>
      <c r="K155" s="187"/>
      <c r="L155" s="188"/>
      <c r="M155" s="207" t="s">
        <v>1</v>
      </c>
      <c r="N155" s="208" t="s">
        <v>42</v>
      </c>
      <c r="O155" s="205">
        <v>0</v>
      </c>
      <c r="P155" s="205">
        <f t="shared" si="21"/>
        <v>0</v>
      </c>
      <c r="Q155" s="205">
        <v>2.8000000000000001E-2</v>
      </c>
      <c r="R155" s="205">
        <f t="shared" si="22"/>
        <v>0.19600000000000001</v>
      </c>
      <c r="S155" s="205">
        <v>0</v>
      </c>
      <c r="T155" s="206">
        <f t="shared" si="23"/>
        <v>0</v>
      </c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R155" s="193" t="s">
        <v>162</v>
      </c>
      <c r="AT155" s="193" t="s">
        <v>128</v>
      </c>
      <c r="AU155" s="193" t="s">
        <v>138</v>
      </c>
      <c r="AY155" s="14" t="s">
        <v>131</v>
      </c>
      <c r="BE155" s="194">
        <f t="shared" si="24"/>
        <v>0</v>
      </c>
      <c r="BF155" s="194">
        <f t="shared" si="25"/>
        <v>1137.08</v>
      </c>
      <c r="BG155" s="194">
        <f t="shared" si="26"/>
        <v>0</v>
      </c>
      <c r="BH155" s="194">
        <f t="shared" si="27"/>
        <v>0</v>
      </c>
      <c r="BI155" s="194">
        <f t="shared" si="28"/>
        <v>0</v>
      </c>
      <c r="BJ155" s="14" t="s">
        <v>138</v>
      </c>
      <c r="BK155" s="194">
        <f t="shared" si="29"/>
        <v>1137.08</v>
      </c>
      <c r="BL155" s="14" t="s">
        <v>154</v>
      </c>
      <c r="BM155" s="193" t="s">
        <v>255</v>
      </c>
    </row>
    <row r="156" spans="1:65" s="2" customFormat="1" ht="24.2" customHeight="1">
      <c r="A156" s="28"/>
      <c r="B156" s="29"/>
      <c r="C156" s="195" t="s">
        <v>205</v>
      </c>
      <c r="D156" s="195" t="s">
        <v>150</v>
      </c>
      <c r="E156" s="196" t="s">
        <v>256</v>
      </c>
      <c r="F156" s="197" t="s">
        <v>257</v>
      </c>
      <c r="G156" s="198" t="s">
        <v>200</v>
      </c>
      <c r="H156" s="199">
        <v>3</v>
      </c>
      <c r="I156" s="200">
        <v>19.79</v>
      </c>
      <c r="J156" s="201">
        <f t="shared" si="20"/>
        <v>59.37</v>
      </c>
      <c r="K156" s="202"/>
      <c r="L156" s="33"/>
      <c r="M156" s="203" t="s">
        <v>1</v>
      </c>
      <c r="N156" s="204" t="s">
        <v>42</v>
      </c>
      <c r="O156" s="205">
        <v>0</v>
      </c>
      <c r="P156" s="205">
        <f t="shared" si="21"/>
        <v>0</v>
      </c>
      <c r="Q156" s="205">
        <v>1.6199999999999999E-3</v>
      </c>
      <c r="R156" s="205">
        <f t="shared" si="22"/>
        <v>4.8599999999999997E-3</v>
      </c>
      <c r="S156" s="205">
        <v>0</v>
      </c>
      <c r="T156" s="206">
        <f t="shared" si="23"/>
        <v>0</v>
      </c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R156" s="193" t="s">
        <v>154</v>
      </c>
      <c r="AT156" s="193" t="s">
        <v>150</v>
      </c>
      <c r="AU156" s="193" t="s">
        <v>138</v>
      </c>
      <c r="AY156" s="14" t="s">
        <v>131</v>
      </c>
      <c r="BE156" s="194">
        <f t="shared" si="24"/>
        <v>0</v>
      </c>
      <c r="BF156" s="194">
        <f t="shared" si="25"/>
        <v>59.37</v>
      </c>
      <c r="BG156" s="194">
        <f t="shared" si="26"/>
        <v>0</v>
      </c>
      <c r="BH156" s="194">
        <f t="shared" si="27"/>
        <v>0</v>
      </c>
      <c r="BI156" s="194">
        <f t="shared" si="28"/>
        <v>0</v>
      </c>
      <c r="BJ156" s="14" t="s">
        <v>138</v>
      </c>
      <c r="BK156" s="194">
        <f t="shared" si="29"/>
        <v>59.37</v>
      </c>
      <c r="BL156" s="14" t="s">
        <v>154</v>
      </c>
      <c r="BM156" s="193" t="s">
        <v>258</v>
      </c>
    </row>
    <row r="157" spans="1:65" s="2" customFormat="1" ht="37.9" customHeight="1">
      <c r="A157" s="28"/>
      <c r="B157" s="29"/>
      <c r="C157" s="180" t="s">
        <v>259</v>
      </c>
      <c r="D157" s="180" t="s">
        <v>128</v>
      </c>
      <c r="E157" s="181" t="s">
        <v>260</v>
      </c>
      <c r="F157" s="182" t="s">
        <v>261</v>
      </c>
      <c r="G157" s="183" t="s">
        <v>200</v>
      </c>
      <c r="H157" s="184">
        <v>3</v>
      </c>
      <c r="I157" s="185">
        <v>247.44</v>
      </c>
      <c r="J157" s="186">
        <f t="shared" si="20"/>
        <v>742.32</v>
      </c>
      <c r="K157" s="187"/>
      <c r="L157" s="188"/>
      <c r="M157" s="207" t="s">
        <v>1</v>
      </c>
      <c r="N157" s="208" t="s">
        <v>42</v>
      </c>
      <c r="O157" s="205">
        <v>0</v>
      </c>
      <c r="P157" s="205">
        <f t="shared" si="21"/>
        <v>0</v>
      </c>
      <c r="Q157" s="205">
        <v>3.2000000000000001E-2</v>
      </c>
      <c r="R157" s="205">
        <f t="shared" si="22"/>
        <v>9.6000000000000002E-2</v>
      </c>
      <c r="S157" s="205">
        <v>0</v>
      </c>
      <c r="T157" s="206">
        <f t="shared" si="23"/>
        <v>0</v>
      </c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R157" s="193" t="s">
        <v>162</v>
      </c>
      <c r="AT157" s="193" t="s">
        <v>128</v>
      </c>
      <c r="AU157" s="193" t="s">
        <v>138</v>
      </c>
      <c r="AY157" s="14" t="s">
        <v>131</v>
      </c>
      <c r="BE157" s="194">
        <f t="shared" si="24"/>
        <v>0</v>
      </c>
      <c r="BF157" s="194">
        <f t="shared" si="25"/>
        <v>742.32</v>
      </c>
      <c r="BG157" s="194">
        <f t="shared" si="26"/>
        <v>0</v>
      </c>
      <c r="BH157" s="194">
        <f t="shared" si="27"/>
        <v>0</v>
      </c>
      <c r="BI157" s="194">
        <f t="shared" si="28"/>
        <v>0</v>
      </c>
      <c r="BJ157" s="14" t="s">
        <v>138</v>
      </c>
      <c r="BK157" s="194">
        <f t="shared" si="29"/>
        <v>742.32</v>
      </c>
      <c r="BL157" s="14" t="s">
        <v>154</v>
      </c>
      <c r="BM157" s="193" t="s">
        <v>262</v>
      </c>
    </row>
    <row r="158" spans="1:65" s="2" customFormat="1" ht="24.2" customHeight="1">
      <c r="A158" s="28"/>
      <c r="B158" s="29"/>
      <c r="C158" s="195" t="s">
        <v>208</v>
      </c>
      <c r="D158" s="195" t="s">
        <v>150</v>
      </c>
      <c r="E158" s="196" t="s">
        <v>263</v>
      </c>
      <c r="F158" s="197" t="s">
        <v>264</v>
      </c>
      <c r="G158" s="198" t="s">
        <v>200</v>
      </c>
      <c r="H158" s="199">
        <v>2</v>
      </c>
      <c r="I158" s="200">
        <v>12.99</v>
      </c>
      <c r="J158" s="201">
        <f t="shared" si="20"/>
        <v>25.98</v>
      </c>
      <c r="K158" s="202"/>
      <c r="L158" s="33"/>
      <c r="M158" s="203" t="s">
        <v>1</v>
      </c>
      <c r="N158" s="204" t="s">
        <v>42</v>
      </c>
      <c r="O158" s="205">
        <v>0</v>
      </c>
      <c r="P158" s="205">
        <f t="shared" si="21"/>
        <v>0</v>
      </c>
      <c r="Q158" s="205">
        <v>6.9999999999999999E-4</v>
      </c>
      <c r="R158" s="205">
        <f t="shared" si="22"/>
        <v>1.4E-3</v>
      </c>
      <c r="S158" s="205">
        <v>0</v>
      </c>
      <c r="T158" s="206">
        <f t="shared" si="23"/>
        <v>0</v>
      </c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R158" s="193" t="s">
        <v>154</v>
      </c>
      <c r="AT158" s="193" t="s">
        <v>150</v>
      </c>
      <c r="AU158" s="193" t="s">
        <v>138</v>
      </c>
      <c r="AY158" s="14" t="s">
        <v>131</v>
      </c>
      <c r="BE158" s="194">
        <f t="shared" si="24"/>
        <v>0</v>
      </c>
      <c r="BF158" s="194">
        <f t="shared" si="25"/>
        <v>25.98</v>
      </c>
      <c r="BG158" s="194">
        <f t="shared" si="26"/>
        <v>0</v>
      </c>
      <c r="BH158" s="194">
        <f t="shared" si="27"/>
        <v>0</v>
      </c>
      <c r="BI158" s="194">
        <f t="shared" si="28"/>
        <v>0</v>
      </c>
      <c r="BJ158" s="14" t="s">
        <v>138</v>
      </c>
      <c r="BK158" s="194">
        <f t="shared" si="29"/>
        <v>25.98</v>
      </c>
      <c r="BL158" s="14" t="s">
        <v>154</v>
      </c>
      <c r="BM158" s="193" t="s">
        <v>139</v>
      </c>
    </row>
    <row r="159" spans="1:65" s="2" customFormat="1" ht="14.45" customHeight="1">
      <c r="A159" s="28"/>
      <c r="B159" s="29"/>
      <c r="C159" s="180" t="s">
        <v>265</v>
      </c>
      <c r="D159" s="180" t="s">
        <v>128</v>
      </c>
      <c r="E159" s="181" t="s">
        <v>266</v>
      </c>
      <c r="F159" s="182" t="s">
        <v>267</v>
      </c>
      <c r="G159" s="183" t="s">
        <v>200</v>
      </c>
      <c r="H159" s="184">
        <v>2</v>
      </c>
      <c r="I159" s="185">
        <v>123.42</v>
      </c>
      <c r="J159" s="186">
        <f t="shared" si="20"/>
        <v>246.84</v>
      </c>
      <c r="K159" s="187"/>
      <c r="L159" s="188"/>
      <c r="M159" s="207" t="s">
        <v>1</v>
      </c>
      <c r="N159" s="208" t="s">
        <v>42</v>
      </c>
      <c r="O159" s="205">
        <v>0</v>
      </c>
      <c r="P159" s="205">
        <f t="shared" si="21"/>
        <v>0</v>
      </c>
      <c r="Q159" s="205">
        <v>4.8999999999999998E-3</v>
      </c>
      <c r="R159" s="205">
        <f t="shared" si="22"/>
        <v>9.7999999999999997E-3</v>
      </c>
      <c r="S159" s="205">
        <v>0</v>
      </c>
      <c r="T159" s="206">
        <f t="shared" si="23"/>
        <v>0</v>
      </c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R159" s="193" t="s">
        <v>162</v>
      </c>
      <c r="AT159" s="193" t="s">
        <v>128</v>
      </c>
      <c r="AU159" s="193" t="s">
        <v>138</v>
      </c>
      <c r="AY159" s="14" t="s">
        <v>131</v>
      </c>
      <c r="BE159" s="194">
        <f t="shared" si="24"/>
        <v>0</v>
      </c>
      <c r="BF159" s="194">
        <f t="shared" si="25"/>
        <v>246.84</v>
      </c>
      <c r="BG159" s="194">
        <f t="shared" si="26"/>
        <v>0</v>
      </c>
      <c r="BH159" s="194">
        <f t="shared" si="27"/>
        <v>0</v>
      </c>
      <c r="BI159" s="194">
        <f t="shared" si="28"/>
        <v>0</v>
      </c>
      <c r="BJ159" s="14" t="s">
        <v>138</v>
      </c>
      <c r="BK159" s="194">
        <f t="shared" si="29"/>
        <v>246.84</v>
      </c>
      <c r="BL159" s="14" t="s">
        <v>154</v>
      </c>
      <c r="BM159" s="193" t="s">
        <v>268</v>
      </c>
    </row>
    <row r="160" spans="1:65" s="2" customFormat="1" ht="24.2" customHeight="1">
      <c r="A160" s="28"/>
      <c r="B160" s="29"/>
      <c r="C160" s="195" t="s">
        <v>212</v>
      </c>
      <c r="D160" s="195" t="s">
        <v>150</v>
      </c>
      <c r="E160" s="196" t="s">
        <v>269</v>
      </c>
      <c r="F160" s="197" t="s">
        <v>270</v>
      </c>
      <c r="G160" s="198" t="s">
        <v>200</v>
      </c>
      <c r="H160" s="199">
        <v>1</v>
      </c>
      <c r="I160" s="200">
        <v>47.8</v>
      </c>
      <c r="J160" s="201">
        <f t="shared" si="20"/>
        <v>47.8</v>
      </c>
      <c r="K160" s="202"/>
      <c r="L160" s="33"/>
      <c r="M160" s="203" t="s">
        <v>1</v>
      </c>
      <c r="N160" s="204" t="s">
        <v>42</v>
      </c>
      <c r="O160" s="205">
        <v>0</v>
      </c>
      <c r="P160" s="205">
        <f t="shared" si="21"/>
        <v>0</v>
      </c>
      <c r="Q160" s="205">
        <v>0</v>
      </c>
      <c r="R160" s="205">
        <f t="shared" si="22"/>
        <v>0</v>
      </c>
      <c r="S160" s="205">
        <v>0</v>
      </c>
      <c r="T160" s="206">
        <f t="shared" si="23"/>
        <v>0</v>
      </c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R160" s="193" t="s">
        <v>154</v>
      </c>
      <c r="AT160" s="193" t="s">
        <v>150</v>
      </c>
      <c r="AU160" s="193" t="s">
        <v>138</v>
      </c>
      <c r="AY160" s="14" t="s">
        <v>131</v>
      </c>
      <c r="BE160" s="194">
        <f t="shared" si="24"/>
        <v>0</v>
      </c>
      <c r="BF160" s="194">
        <f t="shared" si="25"/>
        <v>47.8</v>
      </c>
      <c r="BG160" s="194">
        <f t="shared" si="26"/>
        <v>0</v>
      </c>
      <c r="BH160" s="194">
        <f t="shared" si="27"/>
        <v>0</v>
      </c>
      <c r="BI160" s="194">
        <f t="shared" si="28"/>
        <v>0</v>
      </c>
      <c r="BJ160" s="14" t="s">
        <v>138</v>
      </c>
      <c r="BK160" s="194">
        <f t="shared" si="29"/>
        <v>47.8</v>
      </c>
      <c r="BL160" s="14" t="s">
        <v>154</v>
      </c>
      <c r="BM160" s="193" t="s">
        <v>271</v>
      </c>
    </row>
    <row r="161" spans="1:65" s="2" customFormat="1" ht="24.2" customHeight="1">
      <c r="A161" s="28"/>
      <c r="B161" s="29"/>
      <c r="C161" s="180" t="s">
        <v>272</v>
      </c>
      <c r="D161" s="180" t="s">
        <v>128</v>
      </c>
      <c r="E161" s="181" t="s">
        <v>273</v>
      </c>
      <c r="F161" s="182" t="s">
        <v>274</v>
      </c>
      <c r="G161" s="183" t="s">
        <v>200</v>
      </c>
      <c r="H161" s="184">
        <v>1</v>
      </c>
      <c r="I161" s="185">
        <v>56.33</v>
      </c>
      <c r="J161" s="186">
        <f t="shared" si="20"/>
        <v>56.33</v>
      </c>
      <c r="K161" s="187"/>
      <c r="L161" s="188"/>
      <c r="M161" s="207" t="s">
        <v>1</v>
      </c>
      <c r="N161" s="208" t="s">
        <v>42</v>
      </c>
      <c r="O161" s="205">
        <v>0</v>
      </c>
      <c r="P161" s="205">
        <f t="shared" si="21"/>
        <v>0</v>
      </c>
      <c r="Q161" s="205">
        <v>3.0000000000000001E-3</v>
      </c>
      <c r="R161" s="205">
        <f t="shared" si="22"/>
        <v>3.0000000000000001E-3</v>
      </c>
      <c r="S161" s="205">
        <v>0</v>
      </c>
      <c r="T161" s="206">
        <f t="shared" si="23"/>
        <v>0</v>
      </c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R161" s="193" t="s">
        <v>162</v>
      </c>
      <c r="AT161" s="193" t="s">
        <v>128</v>
      </c>
      <c r="AU161" s="193" t="s">
        <v>138</v>
      </c>
      <c r="AY161" s="14" t="s">
        <v>131</v>
      </c>
      <c r="BE161" s="194">
        <f t="shared" si="24"/>
        <v>0</v>
      </c>
      <c r="BF161" s="194">
        <f t="shared" si="25"/>
        <v>56.33</v>
      </c>
      <c r="BG161" s="194">
        <f t="shared" si="26"/>
        <v>0</v>
      </c>
      <c r="BH161" s="194">
        <f t="shared" si="27"/>
        <v>0</v>
      </c>
      <c r="BI161" s="194">
        <f t="shared" si="28"/>
        <v>0</v>
      </c>
      <c r="BJ161" s="14" t="s">
        <v>138</v>
      </c>
      <c r="BK161" s="194">
        <f t="shared" si="29"/>
        <v>56.33</v>
      </c>
      <c r="BL161" s="14" t="s">
        <v>154</v>
      </c>
      <c r="BM161" s="193" t="s">
        <v>275</v>
      </c>
    </row>
    <row r="162" spans="1:65" s="2" customFormat="1" ht="24.2" customHeight="1">
      <c r="A162" s="28"/>
      <c r="B162" s="29"/>
      <c r="C162" s="195" t="s">
        <v>215</v>
      </c>
      <c r="D162" s="195" t="s">
        <v>150</v>
      </c>
      <c r="E162" s="196" t="s">
        <v>276</v>
      </c>
      <c r="F162" s="197" t="s">
        <v>277</v>
      </c>
      <c r="G162" s="198" t="s">
        <v>200</v>
      </c>
      <c r="H162" s="199">
        <v>2</v>
      </c>
      <c r="I162" s="200">
        <v>17.03</v>
      </c>
      <c r="J162" s="201">
        <f t="shared" si="20"/>
        <v>34.06</v>
      </c>
      <c r="K162" s="202"/>
      <c r="L162" s="33"/>
      <c r="M162" s="203" t="s">
        <v>1</v>
      </c>
      <c r="N162" s="204" t="s">
        <v>42</v>
      </c>
      <c r="O162" s="205">
        <v>0</v>
      </c>
      <c r="P162" s="205">
        <f t="shared" si="21"/>
        <v>0</v>
      </c>
      <c r="Q162" s="205">
        <v>7.2000000000000005E-4</v>
      </c>
      <c r="R162" s="205">
        <f t="shared" si="22"/>
        <v>1.4400000000000001E-3</v>
      </c>
      <c r="S162" s="205">
        <v>0</v>
      </c>
      <c r="T162" s="206">
        <f t="shared" si="23"/>
        <v>0</v>
      </c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R162" s="193" t="s">
        <v>154</v>
      </c>
      <c r="AT162" s="193" t="s">
        <v>150</v>
      </c>
      <c r="AU162" s="193" t="s">
        <v>138</v>
      </c>
      <c r="AY162" s="14" t="s">
        <v>131</v>
      </c>
      <c r="BE162" s="194">
        <f t="shared" si="24"/>
        <v>0</v>
      </c>
      <c r="BF162" s="194">
        <f t="shared" si="25"/>
        <v>34.06</v>
      </c>
      <c r="BG162" s="194">
        <f t="shared" si="26"/>
        <v>0</v>
      </c>
      <c r="BH162" s="194">
        <f t="shared" si="27"/>
        <v>0</v>
      </c>
      <c r="BI162" s="194">
        <f t="shared" si="28"/>
        <v>0</v>
      </c>
      <c r="BJ162" s="14" t="s">
        <v>138</v>
      </c>
      <c r="BK162" s="194">
        <f t="shared" si="29"/>
        <v>34.06</v>
      </c>
      <c r="BL162" s="14" t="s">
        <v>154</v>
      </c>
      <c r="BM162" s="193" t="s">
        <v>278</v>
      </c>
    </row>
    <row r="163" spans="1:65" s="2" customFormat="1" ht="24.2" customHeight="1">
      <c r="A163" s="28"/>
      <c r="B163" s="29"/>
      <c r="C163" s="180" t="s">
        <v>279</v>
      </c>
      <c r="D163" s="180" t="s">
        <v>128</v>
      </c>
      <c r="E163" s="181" t="s">
        <v>280</v>
      </c>
      <c r="F163" s="182" t="s">
        <v>281</v>
      </c>
      <c r="G163" s="183" t="s">
        <v>200</v>
      </c>
      <c r="H163" s="184">
        <v>2</v>
      </c>
      <c r="I163" s="185">
        <v>117.45</v>
      </c>
      <c r="J163" s="186">
        <f t="shared" si="20"/>
        <v>234.9</v>
      </c>
      <c r="K163" s="187"/>
      <c r="L163" s="188"/>
      <c r="M163" s="207" t="s">
        <v>1</v>
      </c>
      <c r="N163" s="208" t="s">
        <v>42</v>
      </c>
      <c r="O163" s="205">
        <v>0</v>
      </c>
      <c r="P163" s="205">
        <f t="shared" si="21"/>
        <v>0</v>
      </c>
      <c r="Q163" s="205">
        <v>2.0500000000000001E-2</v>
      </c>
      <c r="R163" s="205">
        <f t="shared" si="22"/>
        <v>4.1000000000000002E-2</v>
      </c>
      <c r="S163" s="205">
        <v>0</v>
      </c>
      <c r="T163" s="206">
        <f t="shared" si="23"/>
        <v>0</v>
      </c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R163" s="193" t="s">
        <v>162</v>
      </c>
      <c r="AT163" s="193" t="s">
        <v>128</v>
      </c>
      <c r="AU163" s="193" t="s">
        <v>138</v>
      </c>
      <c r="AY163" s="14" t="s">
        <v>131</v>
      </c>
      <c r="BE163" s="194">
        <f t="shared" si="24"/>
        <v>0</v>
      </c>
      <c r="BF163" s="194">
        <f t="shared" si="25"/>
        <v>234.9</v>
      </c>
      <c r="BG163" s="194">
        <f t="shared" si="26"/>
        <v>0</v>
      </c>
      <c r="BH163" s="194">
        <f t="shared" si="27"/>
        <v>0</v>
      </c>
      <c r="BI163" s="194">
        <f t="shared" si="28"/>
        <v>0</v>
      </c>
      <c r="BJ163" s="14" t="s">
        <v>138</v>
      </c>
      <c r="BK163" s="194">
        <f t="shared" si="29"/>
        <v>234.9</v>
      </c>
      <c r="BL163" s="14" t="s">
        <v>154</v>
      </c>
      <c r="BM163" s="193" t="s">
        <v>282</v>
      </c>
    </row>
    <row r="164" spans="1:65" s="2" customFormat="1" ht="24.2" customHeight="1">
      <c r="A164" s="28"/>
      <c r="B164" s="29"/>
      <c r="C164" s="195" t="s">
        <v>219</v>
      </c>
      <c r="D164" s="195" t="s">
        <v>150</v>
      </c>
      <c r="E164" s="196" t="s">
        <v>283</v>
      </c>
      <c r="F164" s="197" t="s">
        <v>284</v>
      </c>
      <c r="G164" s="198" t="s">
        <v>200</v>
      </c>
      <c r="H164" s="199">
        <v>1</v>
      </c>
      <c r="I164" s="200">
        <v>30.27</v>
      </c>
      <c r="J164" s="201">
        <f t="shared" si="20"/>
        <v>30.27</v>
      </c>
      <c r="K164" s="202"/>
      <c r="L164" s="33"/>
      <c r="M164" s="203" t="s">
        <v>1</v>
      </c>
      <c r="N164" s="204" t="s">
        <v>42</v>
      </c>
      <c r="O164" s="205">
        <v>0</v>
      </c>
      <c r="P164" s="205">
        <f t="shared" si="21"/>
        <v>0</v>
      </c>
      <c r="Q164" s="205">
        <v>7.2000000000000005E-4</v>
      </c>
      <c r="R164" s="205">
        <f t="shared" si="22"/>
        <v>7.2000000000000005E-4</v>
      </c>
      <c r="S164" s="205">
        <v>0</v>
      </c>
      <c r="T164" s="206">
        <f t="shared" si="23"/>
        <v>0</v>
      </c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R164" s="193" t="s">
        <v>154</v>
      </c>
      <c r="AT164" s="193" t="s">
        <v>150</v>
      </c>
      <c r="AU164" s="193" t="s">
        <v>138</v>
      </c>
      <c r="AY164" s="14" t="s">
        <v>131</v>
      </c>
      <c r="BE164" s="194">
        <f t="shared" si="24"/>
        <v>0</v>
      </c>
      <c r="BF164" s="194">
        <f t="shared" si="25"/>
        <v>30.27</v>
      </c>
      <c r="BG164" s="194">
        <f t="shared" si="26"/>
        <v>0</v>
      </c>
      <c r="BH164" s="194">
        <f t="shared" si="27"/>
        <v>0</v>
      </c>
      <c r="BI164" s="194">
        <f t="shared" si="28"/>
        <v>0</v>
      </c>
      <c r="BJ164" s="14" t="s">
        <v>138</v>
      </c>
      <c r="BK164" s="194">
        <f t="shared" si="29"/>
        <v>30.27</v>
      </c>
      <c r="BL164" s="14" t="s">
        <v>154</v>
      </c>
      <c r="BM164" s="193" t="s">
        <v>285</v>
      </c>
    </row>
    <row r="165" spans="1:65" s="2" customFormat="1" ht="24.2" customHeight="1">
      <c r="A165" s="28"/>
      <c r="B165" s="29"/>
      <c r="C165" s="180" t="s">
        <v>286</v>
      </c>
      <c r="D165" s="180" t="s">
        <v>128</v>
      </c>
      <c r="E165" s="181" t="s">
        <v>287</v>
      </c>
      <c r="F165" s="182" t="s">
        <v>288</v>
      </c>
      <c r="G165" s="183" t="s">
        <v>200</v>
      </c>
      <c r="H165" s="184">
        <v>1</v>
      </c>
      <c r="I165" s="185">
        <v>647.61</v>
      </c>
      <c r="J165" s="186">
        <f t="shared" si="20"/>
        <v>647.61</v>
      </c>
      <c r="K165" s="187"/>
      <c r="L165" s="188"/>
      <c r="M165" s="207" t="s">
        <v>1</v>
      </c>
      <c r="N165" s="208" t="s">
        <v>42</v>
      </c>
      <c r="O165" s="205">
        <v>0</v>
      </c>
      <c r="P165" s="205">
        <f t="shared" si="21"/>
        <v>0</v>
      </c>
      <c r="Q165" s="205">
        <v>3.4000000000000002E-2</v>
      </c>
      <c r="R165" s="205">
        <f t="shared" si="22"/>
        <v>3.4000000000000002E-2</v>
      </c>
      <c r="S165" s="205">
        <v>0</v>
      </c>
      <c r="T165" s="206">
        <f t="shared" si="23"/>
        <v>0</v>
      </c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R165" s="193" t="s">
        <v>162</v>
      </c>
      <c r="AT165" s="193" t="s">
        <v>128</v>
      </c>
      <c r="AU165" s="193" t="s">
        <v>138</v>
      </c>
      <c r="AY165" s="14" t="s">
        <v>131</v>
      </c>
      <c r="BE165" s="194">
        <f t="shared" si="24"/>
        <v>0</v>
      </c>
      <c r="BF165" s="194">
        <f t="shared" si="25"/>
        <v>647.61</v>
      </c>
      <c r="BG165" s="194">
        <f t="shared" si="26"/>
        <v>0</v>
      </c>
      <c r="BH165" s="194">
        <f t="shared" si="27"/>
        <v>0</v>
      </c>
      <c r="BI165" s="194">
        <f t="shared" si="28"/>
        <v>0</v>
      </c>
      <c r="BJ165" s="14" t="s">
        <v>138</v>
      </c>
      <c r="BK165" s="194">
        <f t="shared" si="29"/>
        <v>647.61</v>
      </c>
      <c r="BL165" s="14" t="s">
        <v>154</v>
      </c>
      <c r="BM165" s="193" t="s">
        <v>289</v>
      </c>
    </row>
    <row r="166" spans="1:65" s="2" customFormat="1" ht="24.2" customHeight="1">
      <c r="A166" s="28"/>
      <c r="B166" s="29"/>
      <c r="C166" s="195" t="s">
        <v>222</v>
      </c>
      <c r="D166" s="195" t="s">
        <v>150</v>
      </c>
      <c r="E166" s="196" t="s">
        <v>290</v>
      </c>
      <c r="F166" s="197" t="s">
        <v>291</v>
      </c>
      <c r="G166" s="198" t="s">
        <v>292</v>
      </c>
      <c r="H166" s="199">
        <v>6</v>
      </c>
      <c r="I166" s="200">
        <v>32.21</v>
      </c>
      <c r="J166" s="201">
        <f t="shared" si="20"/>
        <v>193.26</v>
      </c>
      <c r="K166" s="202"/>
      <c r="L166" s="33"/>
      <c r="M166" s="203" t="s">
        <v>1</v>
      </c>
      <c r="N166" s="204" t="s">
        <v>42</v>
      </c>
      <c r="O166" s="205">
        <v>0</v>
      </c>
      <c r="P166" s="205">
        <f t="shared" si="21"/>
        <v>0</v>
      </c>
      <c r="Q166" s="205">
        <v>2.9999999999999997E-4</v>
      </c>
      <c r="R166" s="205">
        <f t="shared" si="22"/>
        <v>1.8E-3</v>
      </c>
      <c r="S166" s="205">
        <v>0</v>
      </c>
      <c r="T166" s="206">
        <f t="shared" si="23"/>
        <v>0</v>
      </c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R166" s="193" t="s">
        <v>154</v>
      </c>
      <c r="AT166" s="193" t="s">
        <v>150</v>
      </c>
      <c r="AU166" s="193" t="s">
        <v>138</v>
      </c>
      <c r="AY166" s="14" t="s">
        <v>131</v>
      </c>
      <c r="BE166" s="194">
        <f t="shared" si="24"/>
        <v>0</v>
      </c>
      <c r="BF166" s="194">
        <f t="shared" si="25"/>
        <v>193.26</v>
      </c>
      <c r="BG166" s="194">
        <f t="shared" si="26"/>
        <v>0</v>
      </c>
      <c r="BH166" s="194">
        <f t="shared" si="27"/>
        <v>0</v>
      </c>
      <c r="BI166" s="194">
        <f t="shared" si="28"/>
        <v>0</v>
      </c>
      <c r="BJ166" s="14" t="s">
        <v>138</v>
      </c>
      <c r="BK166" s="194">
        <f t="shared" si="29"/>
        <v>193.26</v>
      </c>
      <c r="BL166" s="14" t="s">
        <v>154</v>
      </c>
      <c r="BM166" s="193" t="s">
        <v>293</v>
      </c>
    </row>
    <row r="167" spans="1:65" s="2" customFormat="1" ht="24.2" customHeight="1">
      <c r="A167" s="28"/>
      <c r="B167" s="29"/>
      <c r="C167" s="195" t="s">
        <v>294</v>
      </c>
      <c r="D167" s="195" t="s">
        <v>150</v>
      </c>
      <c r="E167" s="196" t="s">
        <v>295</v>
      </c>
      <c r="F167" s="197" t="s">
        <v>296</v>
      </c>
      <c r="G167" s="198" t="s">
        <v>188</v>
      </c>
      <c r="H167" s="199">
        <v>71</v>
      </c>
      <c r="I167" s="200">
        <v>0.69</v>
      </c>
      <c r="J167" s="201">
        <f t="shared" si="20"/>
        <v>48.99</v>
      </c>
      <c r="K167" s="202"/>
      <c r="L167" s="33"/>
      <c r="M167" s="203" t="s">
        <v>1</v>
      </c>
      <c r="N167" s="204" t="s">
        <v>42</v>
      </c>
      <c r="O167" s="205">
        <v>0</v>
      </c>
      <c r="P167" s="205">
        <f t="shared" si="21"/>
        <v>0</v>
      </c>
      <c r="Q167" s="205">
        <v>0</v>
      </c>
      <c r="R167" s="205">
        <f t="shared" si="22"/>
        <v>0</v>
      </c>
      <c r="S167" s="205">
        <v>0</v>
      </c>
      <c r="T167" s="206">
        <f t="shared" si="23"/>
        <v>0</v>
      </c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R167" s="193" t="s">
        <v>154</v>
      </c>
      <c r="AT167" s="193" t="s">
        <v>150</v>
      </c>
      <c r="AU167" s="193" t="s">
        <v>138</v>
      </c>
      <c r="AY167" s="14" t="s">
        <v>131</v>
      </c>
      <c r="BE167" s="194">
        <f t="shared" si="24"/>
        <v>0</v>
      </c>
      <c r="BF167" s="194">
        <f t="shared" si="25"/>
        <v>48.99</v>
      </c>
      <c r="BG167" s="194">
        <f t="shared" si="26"/>
        <v>0</v>
      </c>
      <c r="BH167" s="194">
        <f t="shared" si="27"/>
        <v>0</v>
      </c>
      <c r="BI167" s="194">
        <f t="shared" si="28"/>
        <v>0</v>
      </c>
      <c r="BJ167" s="14" t="s">
        <v>138</v>
      </c>
      <c r="BK167" s="194">
        <f t="shared" si="29"/>
        <v>48.99</v>
      </c>
      <c r="BL167" s="14" t="s">
        <v>154</v>
      </c>
      <c r="BM167" s="193" t="s">
        <v>297</v>
      </c>
    </row>
    <row r="168" spans="1:65" s="2" customFormat="1" ht="24.2" customHeight="1">
      <c r="A168" s="28"/>
      <c r="B168" s="29"/>
      <c r="C168" s="195" t="s">
        <v>227</v>
      </c>
      <c r="D168" s="195" t="s">
        <v>150</v>
      </c>
      <c r="E168" s="196" t="s">
        <v>298</v>
      </c>
      <c r="F168" s="197" t="s">
        <v>299</v>
      </c>
      <c r="G168" s="198" t="s">
        <v>188</v>
      </c>
      <c r="H168" s="199">
        <v>71</v>
      </c>
      <c r="I168" s="200">
        <v>4.6399999999999997</v>
      </c>
      <c r="J168" s="201">
        <f t="shared" si="20"/>
        <v>329.44</v>
      </c>
      <c r="K168" s="202"/>
      <c r="L168" s="33"/>
      <c r="M168" s="203" t="s">
        <v>1</v>
      </c>
      <c r="N168" s="204" t="s">
        <v>42</v>
      </c>
      <c r="O168" s="205">
        <v>0</v>
      </c>
      <c r="P168" s="205">
        <f t="shared" si="21"/>
        <v>0</v>
      </c>
      <c r="Q168" s="205">
        <v>0</v>
      </c>
      <c r="R168" s="205">
        <f t="shared" si="22"/>
        <v>0</v>
      </c>
      <c r="S168" s="205">
        <v>0</v>
      </c>
      <c r="T168" s="206">
        <f t="shared" si="23"/>
        <v>0</v>
      </c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R168" s="193" t="s">
        <v>154</v>
      </c>
      <c r="AT168" s="193" t="s">
        <v>150</v>
      </c>
      <c r="AU168" s="193" t="s">
        <v>138</v>
      </c>
      <c r="AY168" s="14" t="s">
        <v>131</v>
      </c>
      <c r="BE168" s="194">
        <f t="shared" si="24"/>
        <v>0</v>
      </c>
      <c r="BF168" s="194">
        <f t="shared" si="25"/>
        <v>329.44</v>
      </c>
      <c r="BG168" s="194">
        <f t="shared" si="26"/>
        <v>0</v>
      </c>
      <c r="BH168" s="194">
        <f t="shared" si="27"/>
        <v>0</v>
      </c>
      <c r="BI168" s="194">
        <f t="shared" si="28"/>
        <v>0</v>
      </c>
      <c r="BJ168" s="14" t="s">
        <v>138</v>
      </c>
      <c r="BK168" s="194">
        <f t="shared" si="29"/>
        <v>329.44</v>
      </c>
      <c r="BL168" s="14" t="s">
        <v>154</v>
      </c>
      <c r="BM168" s="193" t="s">
        <v>300</v>
      </c>
    </row>
    <row r="169" spans="1:65" s="2" customFormat="1" ht="24.2" customHeight="1">
      <c r="A169" s="28"/>
      <c r="B169" s="29"/>
      <c r="C169" s="195" t="s">
        <v>301</v>
      </c>
      <c r="D169" s="195" t="s">
        <v>150</v>
      </c>
      <c r="E169" s="196" t="s">
        <v>302</v>
      </c>
      <c r="F169" s="197" t="s">
        <v>303</v>
      </c>
      <c r="G169" s="198" t="s">
        <v>200</v>
      </c>
      <c r="H169" s="199">
        <v>3</v>
      </c>
      <c r="I169" s="200">
        <v>191.92</v>
      </c>
      <c r="J169" s="201">
        <f t="shared" si="20"/>
        <v>575.76</v>
      </c>
      <c r="K169" s="202"/>
      <c r="L169" s="33"/>
      <c r="M169" s="203" t="s">
        <v>1</v>
      </c>
      <c r="N169" s="204" t="s">
        <v>42</v>
      </c>
      <c r="O169" s="205">
        <v>0</v>
      </c>
      <c r="P169" s="205">
        <f t="shared" si="21"/>
        <v>0</v>
      </c>
      <c r="Q169" s="205">
        <v>1.583E-2</v>
      </c>
      <c r="R169" s="205">
        <f t="shared" si="22"/>
        <v>4.7490000000000004E-2</v>
      </c>
      <c r="S169" s="205">
        <v>0</v>
      </c>
      <c r="T169" s="206">
        <f t="shared" si="23"/>
        <v>0</v>
      </c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R169" s="193" t="s">
        <v>154</v>
      </c>
      <c r="AT169" s="193" t="s">
        <v>150</v>
      </c>
      <c r="AU169" s="193" t="s">
        <v>138</v>
      </c>
      <c r="AY169" s="14" t="s">
        <v>131</v>
      </c>
      <c r="BE169" s="194">
        <f t="shared" si="24"/>
        <v>0</v>
      </c>
      <c r="BF169" s="194">
        <f t="shared" si="25"/>
        <v>575.76</v>
      </c>
      <c r="BG169" s="194">
        <f t="shared" si="26"/>
        <v>0</v>
      </c>
      <c r="BH169" s="194">
        <f t="shared" si="27"/>
        <v>0</v>
      </c>
      <c r="BI169" s="194">
        <f t="shared" si="28"/>
        <v>0</v>
      </c>
      <c r="BJ169" s="14" t="s">
        <v>138</v>
      </c>
      <c r="BK169" s="194">
        <f t="shared" si="29"/>
        <v>575.76</v>
      </c>
      <c r="BL169" s="14" t="s">
        <v>154</v>
      </c>
      <c r="BM169" s="193" t="s">
        <v>304</v>
      </c>
    </row>
    <row r="170" spans="1:65" s="2" customFormat="1" ht="24.2" customHeight="1">
      <c r="A170" s="28"/>
      <c r="B170" s="29"/>
      <c r="C170" s="195" t="s">
        <v>230</v>
      </c>
      <c r="D170" s="195" t="s">
        <v>150</v>
      </c>
      <c r="E170" s="196" t="s">
        <v>305</v>
      </c>
      <c r="F170" s="197" t="s">
        <v>306</v>
      </c>
      <c r="G170" s="198" t="s">
        <v>200</v>
      </c>
      <c r="H170" s="199">
        <v>1</v>
      </c>
      <c r="I170" s="200">
        <v>33.99</v>
      </c>
      <c r="J170" s="201">
        <f t="shared" si="20"/>
        <v>33.99</v>
      </c>
      <c r="K170" s="202"/>
      <c r="L170" s="33"/>
      <c r="M170" s="203" t="s">
        <v>1</v>
      </c>
      <c r="N170" s="204" t="s">
        <v>42</v>
      </c>
      <c r="O170" s="205">
        <v>0</v>
      </c>
      <c r="P170" s="205">
        <f t="shared" si="21"/>
        <v>0</v>
      </c>
      <c r="Q170" s="205">
        <v>0.43184</v>
      </c>
      <c r="R170" s="205">
        <f t="shared" si="22"/>
        <v>0.43184</v>
      </c>
      <c r="S170" s="205">
        <v>0</v>
      </c>
      <c r="T170" s="206">
        <f t="shared" si="23"/>
        <v>0</v>
      </c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R170" s="193" t="s">
        <v>154</v>
      </c>
      <c r="AT170" s="193" t="s">
        <v>150</v>
      </c>
      <c r="AU170" s="193" t="s">
        <v>138</v>
      </c>
      <c r="AY170" s="14" t="s">
        <v>131</v>
      </c>
      <c r="BE170" s="194">
        <f t="shared" si="24"/>
        <v>0</v>
      </c>
      <c r="BF170" s="194">
        <f t="shared" si="25"/>
        <v>33.99</v>
      </c>
      <c r="BG170" s="194">
        <f t="shared" si="26"/>
        <v>0</v>
      </c>
      <c r="BH170" s="194">
        <f t="shared" si="27"/>
        <v>0</v>
      </c>
      <c r="BI170" s="194">
        <f t="shared" si="28"/>
        <v>0</v>
      </c>
      <c r="BJ170" s="14" t="s">
        <v>138</v>
      </c>
      <c r="BK170" s="194">
        <f t="shared" si="29"/>
        <v>33.99</v>
      </c>
      <c r="BL170" s="14" t="s">
        <v>154</v>
      </c>
      <c r="BM170" s="193" t="s">
        <v>307</v>
      </c>
    </row>
    <row r="171" spans="1:65" s="2" customFormat="1" ht="24.2" customHeight="1">
      <c r="A171" s="28"/>
      <c r="B171" s="29"/>
      <c r="C171" s="180" t="s">
        <v>308</v>
      </c>
      <c r="D171" s="180" t="s">
        <v>128</v>
      </c>
      <c r="E171" s="181" t="s">
        <v>309</v>
      </c>
      <c r="F171" s="182" t="s">
        <v>310</v>
      </c>
      <c r="G171" s="183" t="s">
        <v>200</v>
      </c>
      <c r="H171" s="184">
        <v>1</v>
      </c>
      <c r="I171" s="185">
        <v>570.15</v>
      </c>
      <c r="J171" s="186">
        <f t="shared" si="20"/>
        <v>570.15</v>
      </c>
      <c r="K171" s="187"/>
      <c r="L171" s="188"/>
      <c r="M171" s="207" t="s">
        <v>1</v>
      </c>
      <c r="N171" s="208" t="s">
        <v>42</v>
      </c>
      <c r="O171" s="205">
        <v>0</v>
      </c>
      <c r="P171" s="205">
        <f t="shared" si="21"/>
        <v>0</v>
      </c>
      <c r="Q171" s="205">
        <v>0.10199999999999999</v>
      </c>
      <c r="R171" s="205">
        <f t="shared" si="22"/>
        <v>0.10199999999999999</v>
      </c>
      <c r="S171" s="205">
        <v>0</v>
      </c>
      <c r="T171" s="206">
        <f t="shared" si="23"/>
        <v>0</v>
      </c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R171" s="193" t="s">
        <v>162</v>
      </c>
      <c r="AT171" s="193" t="s">
        <v>128</v>
      </c>
      <c r="AU171" s="193" t="s">
        <v>138</v>
      </c>
      <c r="AY171" s="14" t="s">
        <v>131</v>
      </c>
      <c r="BE171" s="194">
        <f t="shared" si="24"/>
        <v>0</v>
      </c>
      <c r="BF171" s="194">
        <f t="shared" si="25"/>
        <v>570.15</v>
      </c>
      <c r="BG171" s="194">
        <f t="shared" si="26"/>
        <v>0</v>
      </c>
      <c r="BH171" s="194">
        <f t="shared" si="27"/>
        <v>0</v>
      </c>
      <c r="BI171" s="194">
        <f t="shared" si="28"/>
        <v>0</v>
      </c>
      <c r="BJ171" s="14" t="s">
        <v>138</v>
      </c>
      <c r="BK171" s="194">
        <f t="shared" si="29"/>
        <v>570.15</v>
      </c>
      <c r="BL171" s="14" t="s">
        <v>154</v>
      </c>
      <c r="BM171" s="193" t="s">
        <v>311</v>
      </c>
    </row>
    <row r="172" spans="1:65" s="2" customFormat="1" ht="24.2" customHeight="1">
      <c r="A172" s="28"/>
      <c r="B172" s="29"/>
      <c r="C172" s="195" t="s">
        <v>234</v>
      </c>
      <c r="D172" s="195" t="s">
        <v>150</v>
      </c>
      <c r="E172" s="196" t="s">
        <v>312</v>
      </c>
      <c r="F172" s="197" t="s">
        <v>313</v>
      </c>
      <c r="G172" s="198" t="s">
        <v>200</v>
      </c>
      <c r="H172" s="199">
        <v>2</v>
      </c>
      <c r="I172" s="200">
        <v>9.32</v>
      </c>
      <c r="J172" s="201">
        <f t="shared" si="20"/>
        <v>18.64</v>
      </c>
      <c r="K172" s="202"/>
      <c r="L172" s="33"/>
      <c r="M172" s="203" t="s">
        <v>1</v>
      </c>
      <c r="N172" s="204" t="s">
        <v>42</v>
      </c>
      <c r="O172" s="205">
        <v>0</v>
      </c>
      <c r="P172" s="205">
        <f t="shared" si="21"/>
        <v>0</v>
      </c>
      <c r="Q172" s="205">
        <v>4.1999999999999997E-3</v>
      </c>
      <c r="R172" s="205">
        <f t="shared" si="22"/>
        <v>8.3999999999999995E-3</v>
      </c>
      <c r="S172" s="205">
        <v>0</v>
      </c>
      <c r="T172" s="206">
        <f t="shared" si="23"/>
        <v>0</v>
      </c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R172" s="193" t="s">
        <v>154</v>
      </c>
      <c r="AT172" s="193" t="s">
        <v>150</v>
      </c>
      <c r="AU172" s="193" t="s">
        <v>138</v>
      </c>
      <c r="AY172" s="14" t="s">
        <v>131</v>
      </c>
      <c r="BE172" s="194">
        <f t="shared" si="24"/>
        <v>0</v>
      </c>
      <c r="BF172" s="194">
        <f t="shared" si="25"/>
        <v>18.64</v>
      </c>
      <c r="BG172" s="194">
        <f t="shared" si="26"/>
        <v>0</v>
      </c>
      <c r="BH172" s="194">
        <f t="shared" si="27"/>
        <v>0</v>
      </c>
      <c r="BI172" s="194">
        <f t="shared" si="28"/>
        <v>0</v>
      </c>
      <c r="BJ172" s="14" t="s">
        <v>138</v>
      </c>
      <c r="BK172" s="194">
        <f t="shared" si="29"/>
        <v>18.64</v>
      </c>
      <c r="BL172" s="14" t="s">
        <v>154</v>
      </c>
      <c r="BM172" s="193" t="s">
        <v>314</v>
      </c>
    </row>
    <row r="173" spans="1:65" s="2" customFormat="1" ht="24.2" customHeight="1">
      <c r="A173" s="28"/>
      <c r="B173" s="29"/>
      <c r="C173" s="195" t="s">
        <v>315</v>
      </c>
      <c r="D173" s="195" t="s">
        <v>150</v>
      </c>
      <c r="E173" s="196" t="s">
        <v>316</v>
      </c>
      <c r="F173" s="197" t="s">
        <v>317</v>
      </c>
      <c r="G173" s="198" t="s">
        <v>200</v>
      </c>
      <c r="H173" s="199">
        <v>1</v>
      </c>
      <c r="I173" s="200">
        <v>7.01</v>
      </c>
      <c r="J173" s="201">
        <f t="shared" si="20"/>
        <v>7.01</v>
      </c>
      <c r="K173" s="202"/>
      <c r="L173" s="33"/>
      <c r="M173" s="203" t="s">
        <v>1</v>
      </c>
      <c r="N173" s="204" t="s">
        <v>42</v>
      </c>
      <c r="O173" s="205">
        <v>0</v>
      </c>
      <c r="P173" s="205">
        <f t="shared" si="21"/>
        <v>0</v>
      </c>
      <c r="Q173" s="205">
        <v>4.1999999999999997E-3</v>
      </c>
      <c r="R173" s="205">
        <f t="shared" si="22"/>
        <v>4.1999999999999997E-3</v>
      </c>
      <c r="S173" s="205">
        <v>0</v>
      </c>
      <c r="T173" s="206">
        <f t="shared" si="23"/>
        <v>0</v>
      </c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R173" s="193" t="s">
        <v>154</v>
      </c>
      <c r="AT173" s="193" t="s">
        <v>150</v>
      </c>
      <c r="AU173" s="193" t="s">
        <v>138</v>
      </c>
      <c r="AY173" s="14" t="s">
        <v>131</v>
      </c>
      <c r="BE173" s="194">
        <f t="shared" si="24"/>
        <v>0</v>
      </c>
      <c r="BF173" s="194">
        <f t="shared" si="25"/>
        <v>7.01</v>
      </c>
      <c r="BG173" s="194">
        <f t="shared" si="26"/>
        <v>0</v>
      </c>
      <c r="BH173" s="194">
        <f t="shared" si="27"/>
        <v>0</v>
      </c>
      <c r="BI173" s="194">
        <f t="shared" si="28"/>
        <v>0</v>
      </c>
      <c r="BJ173" s="14" t="s">
        <v>138</v>
      </c>
      <c r="BK173" s="194">
        <f t="shared" si="29"/>
        <v>7.01</v>
      </c>
      <c r="BL173" s="14" t="s">
        <v>154</v>
      </c>
      <c r="BM173" s="193" t="s">
        <v>318</v>
      </c>
    </row>
    <row r="174" spans="1:65" s="2" customFormat="1" ht="24.2" customHeight="1">
      <c r="A174" s="28"/>
      <c r="B174" s="29"/>
      <c r="C174" s="195" t="s">
        <v>237</v>
      </c>
      <c r="D174" s="195" t="s">
        <v>150</v>
      </c>
      <c r="E174" s="196" t="s">
        <v>319</v>
      </c>
      <c r="F174" s="197" t="s">
        <v>320</v>
      </c>
      <c r="G174" s="198" t="s">
        <v>200</v>
      </c>
      <c r="H174" s="199">
        <v>6</v>
      </c>
      <c r="I174" s="200">
        <v>7.86</v>
      </c>
      <c r="J174" s="201">
        <f t="shared" si="20"/>
        <v>47.16</v>
      </c>
      <c r="K174" s="202"/>
      <c r="L174" s="33"/>
      <c r="M174" s="203" t="s">
        <v>1</v>
      </c>
      <c r="N174" s="204" t="s">
        <v>42</v>
      </c>
      <c r="O174" s="205">
        <v>0</v>
      </c>
      <c r="P174" s="205">
        <f t="shared" si="21"/>
        <v>0</v>
      </c>
      <c r="Q174" s="205">
        <v>2.4000000000000001E-4</v>
      </c>
      <c r="R174" s="205">
        <f t="shared" si="22"/>
        <v>1.4400000000000001E-3</v>
      </c>
      <c r="S174" s="205">
        <v>0</v>
      </c>
      <c r="T174" s="206">
        <f t="shared" si="23"/>
        <v>0</v>
      </c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R174" s="193" t="s">
        <v>154</v>
      </c>
      <c r="AT174" s="193" t="s">
        <v>150</v>
      </c>
      <c r="AU174" s="193" t="s">
        <v>138</v>
      </c>
      <c r="AY174" s="14" t="s">
        <v>131</v>
      </c>
      <c r="BE174" s="194">
        <f t="shared" si="24"/>
        <v>0</v>
      </c>
      <c r="BF174" s="194">
        <f t="shared" si="25"/>
        <v>47.16</v>
      </c>
      <c r="BG174" s="194">
        <f t="shared" si="26"/>
        <v>0</v>
      </c>
      <c r="BH174" s="194">
        <f t="shared" si="27"/>
        <v>0</v>
      </c>
      <c r="BI174" s="194">
        <f t="shared" si="28"/>
        <v>0</v>
      </c>
      <c r="BJ174" s="14" t="s">
        <v>138</v>
      </c>
      <c r="BK174" s="194">
        <f t="shared" si="29"/>
        <v>47.16</v>
      </c>
      <c r="BL174" s="14" t="s">
        <v>154</v>
      </c>
      <c r="BM174" s="193" t="s">
        <v>321</v>
      </c>
    </row>
    <row r="175" spans="1:65" s="2" customFormat="1" ht="14.45" customHeight="1">
      <c r="A175" s="28"/>
      <c r="B175" s="29"/>
      <c r="C175" s="195" t="s">
        <v>322</v>
      </c>
      <c r="D175" s="195" t="s">
        <v>150</v>
      </c>
      <c r="E175" s="196" t="s">
        <v>323</v>
      </c>
      <c r="F175" s="197" t="s">
        <v>324</v>
      </c>
      <c r="G175" s="198" t="s">
        <v>188</v>
      </c>
      <c r="H175" s="199">
        <v>20</v>
      </c>
      <c r="I175" s="200">
        <v>1.41</v>
      </c>
      <c r="J175" s="201">
        <f t="shared" si="20"/>
        <v>28.2</v>
      </c>
      <c r="K175" s="202"/>
      <c r="L175" s="33"/>
      <c r="M175" s="203" t="s">
        <v>1</v>
      </c>
      <c r="N175" s="204" t="s">
        <v>42</v>
      </c>
      <c r="O175" s="205">
        <v>0</v>
      </c>
      <c r="P175" s="205">
        <f t="shared" si="21"/>
        <v>0</v>
      </c>
      <c r="Q175" s="205">
        <v>8.0000000000000007E-5</v>
      </c>
      <c r="R175" s="205">
        <f t="shared" si="22"/>
        <v>1.6000000000000001E-3</v>
      </c>
      <c r="S175" s="205">
        <v>0</v>
      </c>
      <c r="T175" s="206">
        <f t="shared" si="23"/>
        <v>0</v>
      </c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R175" s="193" t="s">
        <v>154</v>
      </c>
      <c r="AT175" s="193" t="s">
        <v>150</v>
      </c>
      <c r="AU175" s="193" t="s">
        <v>138</v>
      </c>
      <c r="AY175" s="14" t="s">
        <v>131</v>
      </c>
      <c r="BE175" s="194">
        <f t="shared" si="24"/>
        <v>0</v>
      </c>
      <c r="BF175" s="194">
        <f t="shared" si="25"/>
        <v>28.2</v>
      </c>
      <c r="BG175" s="194">
        <f t="shared" si="26"/>
        <v>0</v>
      </c>
      <c r="BH175" s="194">
        <f t="shared" si="27"/>
        <v>0</v>
      </c>
      <c r="BI175" s="194">
        <f t="shared" si="28"/>
        <v>0</v>
      </c>
      <c r="BJ175" s="14" t="s">
        <v>138</v>
      </c>
      <c r="BK175" s="194">
        <f t="shared" si="29"/>
        <v>28.2</v>
      </c>
      <c r="BL175" s="14" t="s">
        <v>154</v>
      </c>
      <c r="BM175" s="193" t="s">
        <v>325</v>
      </c>
    </row>
    <row r="176" spans="1:65" s="2" customFormat="1" ht="24.2" customHeight="1">
      <c r="A176" s="28"/>
      <c r="B176" s="29"/>
      <c r="C176" s="195" t="s">
        <v>241</v>
      </c>
      <c r="D176" s="195" t="s">
        <v>150</v>
      </c>
      <c r="E176" s="196" t="s">
        <v>326</v>
      </c>
      <c r="F176" s="197" t="s">
        <v>327</v>
      </c>
      <c r="G176" s="198" t="s">
        <v>188</v>
      </c>
      <c r="H176" s="199">
        <v>20</v>
      </c>
      <c r="I176" s="200">
        <v>0.76</v>
      </c>
      <c r="J176" s="201">
        <f t="shared" si="20"/>
        <v>15.2</v>
      </c>
      <c r="K176" s="202"/>
      <c r="L176" s="33"/>
      <c r="M176" s="209" t="s">
        <v>1</v>
      </c>
      <c r="N176" s="210" t="s">
        <v>42</v>
      </c>
      <c r="O176" s="191">
        <v>0</v>
      </c>
      <c r="P176" s="191">
        <f t="shared" si="21"/>
        <v>0</v>
      </c>
      <c r="Q176" s="191">
        <v>1E-4</v>
      </c>
      <c r="R176" s="191">
        <f t="shared" si="22"/>
        <v>2E-3</v>
      </c>
      <c r="S176" s="191">
        <v>0</v>
      </c>
      <c r="T176" s="192">
        <f t="shared" si="23"/>
        <v>0</v>
      </c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R176" s="193" t="s">
        <v>154</v>
      </c>
      <c r="AT176" s="193" t="s">
        <v>150</v>
      </c>
      <c r="AU176" s="193" t="s">
        <v>138</v>
      </c>
      <c r="AY176" s="14" t="s">
        <v>131</v>
      </c>
      <c r="BE176" s="194">
        <f t="shared" si="24"/>
        <v>0</v>
      </c>
      <c r="BF176" s="194">
        <f t="shared" si="25"/>
        <v>15.2</v>
      </c>
      <c r="BG176" s="194">
        <f t="shared" si="26"/>
        <v>0</v>
      </c>
      <c r="BH176" s="194">
        <f t="shared" si="27"/>
        <v>0</v>
      </c>
      <c r="BI176" s="194">
        <f t="shared" si="28"/>
        <v>0</v>
      </c>
      <c r="BJ176" s="14" t="s">
        <v>138</v>
      </c>
      <c r="BK176" s="194">
        <f t="shared" si="29"/>
        <v>15.2</v>
      </c>
      <c r="BL176" s="14" t="s">
        <v>154</v>
      </c>
      <c r="BM176" s="193" t="s">
        <v>328</v>
      </c>
    </row>
    <row r="177" spans="1:31" s="2" customFormat="1" ht="6.95" customHeight="1">
      <c r="A177" s="28"/>
      <c r="B177" s="48"/>
      <c r="C177" s="49"/>
      <c r="D177" s="49"/>
      <c r="E177" s="49"/>
      <c r="F177" s="49"/>
      <c r="G177" s="49"/>
      <c r="H177" s="49"/>
      <c r="I177" s="49"/>
      <c r="J177" s="49"/>
      <c r="K177" s="49"/>
      <c r="L177" s="33"/>
      <c r="M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</row>
  </sheetData>
  <sheetProtection algorithmName="SHA-512" hashValue="Tzl47XahNdFljVvrNTT5Wotv09vA7aFHSO+IdIA62rfS6EOmHVSmPjuD1x7Mc+UpJiIwfV+0BTyyUJb5oSQ5Zg==" saltValue="7ZydJLfHp2fhqDgY+S2ApF8mdpAR8jp7IDeXz5/A6rdxrpjzDZAldreluuLCmC2mSrsgrHLKSULq5y9UEQhuWA==" spinCount="100000" sheet="1" objects="1" scenarios="1" formatColumns="0" formatRows="0" autoFilter="0"/>
  <autoFilter ref="C120:K176"/>
  <mergeCells count="8">
    <mergeCell ref="E111:H111"/>
    <mergeCell ref="E113:H113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30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ht="11.25">
      <c r="A1" s="19"/>
    </row>
    <row r="2" spans="1:46" s="1" customFormat="1" ht="36.950000000000003" customHeight="1"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AT2" s="14" t="s">
        <v>90</v>
      </c>
    </row>
    <row r="3" spans="1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17"/>
      <c r="AT3" s="14" t="s">
        <v>13</v>
      </c>
    </row>
    <row r="4" spans="1:46" s="1" customFormat="1" ht="24.95" customHeight="1">
      <c r="B4" s="17"/>
      <c r="D4" s="104" t="s">
        <v>106</v>
      </c>
      <c r="L4" s="17"/>
      <c r="M4" s="105" t="s">
        <v>9</v>
      </c>
      <c r="AT4" s="14" t="s">
        <v>4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106" t="s">
        <v>14</v>
      </c>
      <c r="L6" s="17"/>
    </row>
    <row r="7" spans="1:46" s="1" customFormat="1" ht="16.5" customHeight="1">
      <c r="B7" s="17"/>
      <c r="E7" s="247" t="str">
        <f>'Rekapitulácia stavby'!K6</f>
        <v>Verejný vodovod v obci Janov vr. Zmeny</v>
      </c>
      <c r="F7" s="248"/>
      <c r="G7" s="248"/>
      <c r="H7" s="248"/>
      <c r="L7" s="17"/>
    </row>
    <row r="8" spans="1:46" s="2" customFormat="1" ht="12" customHeight="1">
      <c r="A8" s="28"/>
      <c r="B8" s="33"/>
      <c r="C8" s="28"/>
      <c r="D8" s="106" t="s">
        <v>107</v>
      </c>
      <c r="E8" s="28"/>
      <c r="F8" s="28"/>
      <c r="G8" s="28"/>
      <c r="H8" s="28"/>
      <c r="I8" s="28"/>
      <c r="J8" s="28"/>
      <c r="K8" s="28"/>
      <c r="L8" s="45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46" s="2" customFormat="1" ht="16.5" customHeight="1">
      <c r="A9" s="28"/>
      <c r="B9" s="33"/>
      <c r="C9" s="28"/>
      <c r="D9" s="28"/>
      <c r="E9" s="249" t="s">
        <v>329</v>
      </c>
      <c r="F9" s="250"/>
      <c r="G9" s="250"/>
      <c r="H9" s="250"/>
      <c r="I9" s="28"/>
      <c r="J9" s="28"/>
      <c r="K9" s="28"/>
      <c r="L9" s="45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46" s="2" customFormat="1" ht="11.25">
      <c r="A10" s="28"/>
      <c r="B10" s="33"/>
      <c r="C10" s="28"/>
      <c r="D10" s="28"/>
      <c r="E10" s="28"/>
      <c r="F10" s="28"/>
      <c r="G10" s="28"/>
      <c r="H10" s="28"/>
      <c r="I10" s="28"/>
      <c r="J10" s="28"/>
      <c r="K10" s="28"/>
      <c r="L10" s="45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46" s="2" customFormat="1" ht="12" customHeight="1">
      <c r="A11" s="28"/>
      <c r="B11" s="33"/>
      <c r="C11" s="28"/>
      <c r="D11" s="106" t="s">
        <v>16</v>
      </c>
      <c r="E11" s="28"/>
      <c r="F11" s="107" t="s">
        <v>1</v>
      </c>
      <c r="G11" s="28"/>
      <c r="H11" s="28"/>
      <c r="I11" s="106" t="s">
        <v>17</v>
      </c>
      <c r="J11" s="107" t="s">
        <v>1</v>
      </c>
      <c r="K11" s="28"/>
      <c r="L11" s="45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46" s="2" customFormat="1" ht="12" customHeight="1">
      <c r="A12" s="28"/>
      <c r="B12" s="33"/>
      <c r="C12" s="28"/>
      <c r="D12" s="106" t="s">
        <v>18</v>
      </c>
      <c r="E12" s="28"/>
      <c r="F12" s="107" t="s">
        <v>19</v>
      </c>
      <c r="G12" s="28"/>
      <c r="H12" s="28"/>
      <c r="I12" s="106" t="s">
        <v>20</v>
      </c>
      <c r="J12" s="108" t="str">
        <f>'Rekapitulácia stavby'!AN8</f>
        <v>21. 9. 2020</v>
      </c>
      <c r="K12" s="28"/>
      <c r="L12" s="45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46" s="2" customFormat="1" ht="10.9" customHeight="1">
      <c r="A13" s="28"/>
      <c r="B13" s="33"/>
      <c r="C13" s="28"/>
      <c r="D13" s="28"/>
      <c r="E13" s="28"/>
      <c r="F13" s="28"/>
      <c r="G13" s="28"/>
      <c r="H13" s="28"/>
      <c r="I13" s="28"/>
      <c r="J13" s="28"/>
      <c r="K13" s="28"/>
      <c r="L13" s="45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46" s="2" customFormat="1" ht="12" customHeight="1">
      <c r="A14" s="28"/>
      <c r="B14" s="33"/>
      <c r="C14" s="28"/>
      <c r="D14" s="106" t="s">
        <v>22</v>
      </c>
      <c r="E14" s="28"/>
      <c r="F14" s="28"/>
      <c r="G14" s="28"/>
      <c r="H14" s="28"/>
      <c r="I14" s="106" t="s">
        <v>23</v>
      </c>
      <c r="J14" s="107" t="s">
        <v>24</v>
      </c>
      <c r="K14" s="28"/>
      <c r="L14" s="45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46" s="2" customFormat="1" ht="18" customHeight="1">
      <c r="A15" s="28"/>
      <c r="B15" s="33"/>
      <c r="C15" s="28"/>
      <c r="D15" s="28"/>
      <c r="E15" s="107" t="s">
        <v>19</v>
      </c>
      <c r="F15" s="28"/>
      <c r="G15" s="28"/>
      <c r="H15" s="28"/>
      <c r="I15" s="106" t="s">
        <v>25</v>
      </c>
      <c r="J15" s="107" t="s">
        <v>1</v>
      </c>
      <c r="K15" s="28"/>
      <c r="L15" s="45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46" s="2" customFormat="1" ht="6.95" customHeight="1">
      <c r="A16" s="28"/>
      <c r="B16" s="33"/>
      <c r="C16" s="28"/>
      <c r="D16" s="28"/>
      <c r="E16" s="28"/>
      <c r="F16" s="28"/>
      <c r="G16" s="28"/>
      <c r="H16" s="28"/>
      <c r="I16" s="28"/>
      <c r="J16" s="28"/>
      <c r="K16" s="28"/>
      <c r="L16" s="45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>
      <c r="A17" s="28"/>
      <c r="B17" s="33"/>
      <c r="C17" s="28"/>
      <c r="D17" s="106" t="s">
        <v>26</v>
      </c>
      <c r="E17" s="28"/>
      <c r="F17" s="28"/>
      <c r="G17" s="28"/>
      <c r="H17" s="28"/>
      <c r="I17" s="106" t="s">
        <v>23</v>
      </c>
      <c r="J17" s="107" t="s">
        <v>27</v>
      </c>
      <c r="K17" s="28"/>
      <c r="L17" s="45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>
      <c r="A18" s="28"/>
      <c r="B18" s="33"/>
      <c r="C18" s="28"/>
      <c r="D18" s="28"/>
      <c r="E18" s="107" t="s">
        <v>28</v>
      </c>
      <c r="F18" s="28"/>
      <c r="G18" s="28"/>
      <c r="H18" s="28"/>
      <c r="I18" s="106" t="s">
        <v>25</v>
      </c>
      <c r="J18" s="107" t="s">
        <v>29</v>
      </c>
      <c r="K18" s="28"/>
      <c r="L18" s="45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5" customHeight="1">
      <c r="A19" s="28"/>
      <c r="B19" s="33"/>
      <c r="C19" s="28"/>
      <c r="D19" s="28"/>
      <c r="E19" s="28"/>
      <c r="F19" s="28"/>
      <c r="G19" s="28"/>
      <c r="H19" s="28"/>
      <c r="I19" s="28"/>
      <c r="J19" s="28"/>
      <c r="K19" s="28"/>
      <c r="L19" s="45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>
      <c r="A20" s="28"/>
      <c r="B20" s="33"/>
      <c r="C20" s="28"/>
      <c r="D20" s="106" t="s">
        <v>30</v>
      </c>
      <c r="E20" s="28"/>
      <c r="F20" s="28"/>
      <c r="G20" s="28"/>
      <c r="H20" s="28"/>
      <c r="I20" s="106" t="s">
        <v>23</v>
      </c>
      <c r="J20" s="107" t="str">
        <f>IF('Rekapitulácia stavby'!AN16="","",'Rekapitulácia stavby'!AN16)</f>
        <v/>
      </c>
      <c r="K20" s="28"/>
      <c r="L20" s="45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>
      <c r="A21" s="28"/>
      <c r="B21" s="33"/>
      <c r="C21" s="28"/>
      <c r="D21" s="28"/>
      <c r="E21" s="107" t="str">
        <f>IF('Rekapitulácia stavby'!E17="","",'Rekapitulácia stavby'!E17)</f>
        <v xml:space="preserve"> </v>
      </c>
      <c r="F21" s="28"/>
      <c r="G21" s="28"/>
      <c r="H21" s="28"/>
      <c r="I21" s="106" t="s">
        <v>25</v>
      </c>
      <c r="J21" s="107" t="str">
        <f>IF('Rekapitulácia stavby'!AN17="","",'Rekapitulácia stavby'!AN17)</f>
        <v/>
      </c>
      <c r="K21" s="28"/>
      <c r="L21" s="45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5" customHeight="1">
      <c r="A22" s="28"/>
      <c r="B22" s="33"/>
      <c r="C22" s="28"/>
      <c r="D22" s="28"/>
      <c r="E22" s="28"/>
      <c r="F22" s="28"/>
      <c r="G22" s="28"/>
      <c r="H22" s="28"/>
      <c r="I22" s="28"/>
      <c r="J22" s="28"/>
      <c r="K22" s="28"/>
      <c r="L22" s="45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>
      <c r="A23" s="28"/>
      <c r="B23" s="33"/>
      <c r="C23" s="28"/>
      <c r="D23" s="106" t="s">
        <v>33</v>
      </c>
      <c r="E23" s="28"/>
      <c r="F23" s="28"/>
      <c r="G23" s="28"/>
      <c r="H23" s="28"/>
      <c r="I23" s="106" t="s">
        <v>23</v>
      </c>
      <c r="J23" s="107" t="s">
        <v>1</v>
      </c>
      <c r="K23" s="28"/>
      <c r="L23" s="45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>
      <c r="A24" s="28"/>
      <c r="B24" s="33"/>
      <c r="C24" s="28"/>
      <c r="D24" s="28"/>
      <c r="E24" s="107" t="s">
        <v>34</v>
      </c>
      <c r="F24" s="28"/>
      <c r="G24" s="28"/>
      <c r="H24" s="28"/>
      <c r="I24" s="106" t="s">
        <v>25</v>
      </c>
      <c r="J24" s="107" t="s">
        <v>1</v>
      </c>
      <c r="K24" s="28"/>
      <c r="L24" s="45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5" customHeight="1">
      <c r="A25" s="28"/>
      <c r="B25" s="33"/>
      <c r="C25" s="28"/>
      <c r="D25" s="28"/>
      <c r="E25" s="28"/>
      <c r="F25" s="28"/>
      <c r="G25" s="28"/>
      <c r="H25" s="28"/>
      <c r="I25" s="28"/>
      <c r="J25" s="28"/>
      <c r="K25" s="28"/>
      <c r="L25" s="45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>
      <c r="A26" s="28"/>
      <c r="B26" s="33"/>
      <c r="C26" s="28"/>
      <c r="D26" s="106" t="s">
        <v>35</v>
      </c>
      <c r="E26" s="28"/>
      <c r="F26" s="28"/>
      <c r="G26" s="28"/>
      <c r="H26" s="28"/>
      <c r="I26" s="28"/>
      <c r="J26" s="28"/>
      <c r="K26" s="28"/>
      <c r="L26" s="45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>
      <c r="A27" s="109"/>
      <c r="B27" s="110"/>
      <c r="C27" s="109"/>
      <c r="D27" s="109"/>
      <c r="E27" s="251" t="s">
        <v>1</v>
      </c>
      <c r="F27" s="251"/>
      <c r="G27" s="251"/>
      <c r="H27" s="251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>
      <c r="A28" s="28"/>
      <c r="B28" s="33"/>
      <c r="C28" s="28"/>
      <c r="D28" s="28"/>
      <c r="E28" s="28"/>
      <c r="F28" s="28"/>
      <c r="G28" s="28"/>
      <c r="H28" s="28"/>
      <c r="I28" s="28"/>
      <c r="J28" s="28"/>
      <c r="K28" s="28"/>
      <c r="L28" s="45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5" customHeight="1">
      <c r="A29" s="28"/>
      <c r="B29" s="33"/>
      <c r="C29" s="28"/>
      <c r="D29" s="112"/>
      <c r="E29" s="112"/>
      <c r="F29" s="112"/>
      <c r="G29" s="112"/>
      <c r="H29" s="112"/>
      <c r="I29" s="112"/>
      <c r="J29" s="112"/>
      <c r="K29" s="112"/>
      <c r="L29" s="45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25.35" customHeight="1">
      <c r="A30" s="28"/>
      <c r="B30" s="33"/>
      <c r="C30" s="28"/>
      <c r="D30" s="113" t="s">
        <v>36</v>
      </c>
      <c r="E30" s="28"/>
      <c r="F30" s="28"/>
      <c r="G30" s="28"/>
      <c r="H30" s="28"/>
      <c r="I30" s="28"/>
      <c r="J30" s="114">
        <f>ROUND(J119, 2)</f>
        <v>30789.9</v>
      </c>
      <c r="K30" s="28"/>
      <c r="L30" s="45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5" customHeight="1">
      <c r="A31" s="28"/>
      <c r="B31" s="33"/>
      <c r="C31" s="28"/>
      <c r="D31" s="112"/>
      <c r="E31" s="112"/>
      <c r="F31" s="112"/>
      <c r="G31" s="112"/>
      <c r="H31" s="112"/>
      <c r="I31" s="112"/>
      <c r="J31" s="112"/>
      <c r="K31" s="112"/>
      <c r="L31" s="45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5" customHeight="1">
      <c r="A32" s="28"/>
      <c r="B32" s="33"/>
      <c r="C32" s="28"/>
      <c r="D32" s="28"/>
      <c r="E32" s="28"/>
      <c r="F32" s="115" t="s">
        <v>38</v>
      </c>
      <c r="G32" s="28"/>
      <c r="H32" s="28"/>
      <c r="I32" s="115" t="s">
        <v>37</v>
      </c>
      <c r="J32" s="115" t="s">
        <v>39</v>
      </c>
      <c r="K32" s="28"/>
      <c r="L32" s="45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5" customHeight="1">
      <c r="A33" s="28"/>
      <c r="B33" s="33"/>
      <c r="C33" s="28"/>
      <c r="D33" s="116" t="s">
        <v>40</v>
      </c>
      <c r="E33" s="106" t="s">
        <v>41</v>
      </c>
      <c r="F33" s="117">
        <f>ROUND((SUM(BE119:BE129)),  2)</f>
        <v>0</v>
      </c>
      <c r="G33" s="28"/>
      <c r="H33" s="28"/>
      <c r="I33" s="118">
        <v>0.2</v>
      </c>
      <c r="J33" s="117">
        <f>ROUND(((SUM(BE119:BE129))*I33),  2)</f>
        <v>0</v>
      </c>
      <c r="K33" s="28"/>
      <c r="L33" s="45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5" customHeight="1">
      <c r="A34" s="28"/>
      <c r="B34" s="33"/>
      <c r="C34" s="28"/>
      <c r="D34" s="28"/>
      <c r="E34" s="106" t="s">
        <v>42</v>
      </c>
      <c r="F34" s="117">
        <f>ROUND((SUM(BF119:BF129)),  2)</f>
        <v>30789.9</v>
      </c>
      <c r="G34" s="28"/>
      <c r="H34" s="28"/>
      <c r="I34" s="118">
        <v>0.2</v>
      </c>
      <c r="J34" s="117">
        <f>ROUND(((SUM(BF119:BF129))*I34),  2)</f>
        <v>6157.98</v>
      </c>
      <c r="K34" s="28"/>
      <c r="L34" s="45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5" hidden="1" customHeight="1">
      <c r="A35" s="28"/>
      <c r="B35" s="33"/>
      <c r="C35" s="28"/>
      <c r="D35" s="28"/>
      <c r="E35" s="106" t="s">
        <v>43</v>
      </c>
      <c r="F35" s="117">
        <f>ROUND((SUM(BG119:BG129)),  2)</f>
        <v>0</v>
      </c>
      <c r="G35" s="28"/>
      <c r="H35" s="28"/>
      <c r="I35" s="118">
        <v>0.2</v>
      </c>
      <c r="J35" s="117">
        <f>0</f>
        <v>0</v>
      </c>
      <c r="K35" s="28"/>
      <c r="L35" s="45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5" hidden="1" customHeight="1">
      <c r="A36" s="28"/>
      <c r="B36" s="33"/>
      <c r="C36" s="28"/>
      <c r="D36" s="28"/>
      <c r="E36" s="106" t="s">
        <v>44</v>
      </c>
      <c r="F36" s="117">
        <f>ROUND((SUM(BH119:BH129)),  2)</f>
        <v>0</v>
      </c>
      <c r="G36" s="28"/>
      <c r="H36" s="28"/>
      <c r="I36" s="118">
        <v>0.2</v>
      </c>
      <c r="J36" s="117">
        <f>0</f>
        <v>0</v>
      </c>
      <c r="K36" s="28"/>
      <c r="L36" s="45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5" hidden="1" customHeight="1">
      <c r="A37" s="28"/>
      <c r="B37" s="33"/>
      <c r="C37" s="28"/>
      <c r="D37" s="28"/>
      <c r="E37" s="106" t="s">
        <v>45</v>
      </c>
      <c r="F37" s="117">
        <f>ROUND((SUM(BI119:BI129)),  2)</f>
        <v>0</v>
      </c>
      <c r="G37" s="28"/>
      <c r="H37" s="28"/>
      <c r="I37" s="118">
        <v>0</v>
      </c>
      <c r="J37" s="117">
        <f>0</f>
        <v>0</v>
      </c>
      <c r="K37" s="28"/>
      <c r="L37" s="45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6.95" customHeight="1">
      <c r="A38" s="28"/>
      <c r="B38" s="33"/>
      <c r="C38" s="28"/>
      <c r="D38" s="28"/>
      <c r="E38" s="28"/>
      <c r="F38" s="28"/>
      <c r="G38" s="28"/>
      <c r="H38" s="28"/>
      <c r="I38" s="28"/>
      <c r="J38" s="28"/>
      <c r="K38" s="28"/>
      <c r="L38" s="45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25.35" customHeight="1">
      <c r="A39" s="28"/>
      <c r="B39" s="33"/>
      <c r="C39" s="119"/>
      <c r="D39" s="120" t="s">
        <v>46</v>
      </c>
      <c r="E39" s="121"/>
      <c r="F39" s="121"/>
      <c r="G39" s="122" t="s">
        <v>47</v>
      </c>
      <c r="H39" s="123" t="s">
        <v>48</v>
      </c>
      <c r="I39" s="121"/>
      <c r="J39" s="124">
        <f>SUM(J30:J37)</f>
        <v>36947.880000000005</v>
      </c>
      <c r="K39" s="125"/>
      <c r="L39" s="45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14.45" customHeight="1">
      <c r="A40" s="28"/>
      <c r="B40" s="33"/>
      <c r="C40" s="28"/>
      <c r="D40" s="28"/>
      <c r="E40" s="28"/>
      <c r="F40" s="28"/>
      <c r="G40" s="28"/>
      <c r="H40" s="28"/>
      <c r="I40" s="28"/>
      <c r="J40" s="28"/>
      <c r="K40" s="28"/>
      <c r="L40" s="45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5"/>
      <c r="D50" s="126" t="s">
        <v>49</v>
      </c>
      <c r="E50" s="127"/>
      <c r="F50" s="127"/>
      <c r="G50" s="126" t="s">
        <v>50</v>
      </c>
      <c r="H50" s="127"/>
      <c r="I50" s="127"/>
      <c r="J50" s="127"/>
      <c r="K50" s="127"/>
      <c r="L50" s="45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8"/>
      <c r="B61" s="33"/>
      <c r="C61" s="28"/>
      <c r="D61" s="128" t="s">
        <v>51</v>
      </c>
      <c r="E61" s="129"/>
      <c r="F61" s="130" t="s">
        <v>52</v>
      </c>
      <c r="G61" s="128" t="s">
        <v>51</v>
      </c>
      <c r="H61" s="129"/>
      <c r="I61" s="129"/>
      <c r="J61" s="131" t="s">
        <v>52</v>
      </c>
      <c r="K61" s="129"/>
      <c r="L61" s="45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8"/>
      <c r="B65" s="33"/>
      <c r="C65" s="28"/>
      <c r="D65" s="126" t="s">
        <v>53</v>
      </c>
      <c r="E65" s="132"/>
      <c r="F65" s="132"/>
      <c r="G65" s="126" t="s">
        <v>54</v>
      </c>
      <c r="H65" s="132"/>
      <c r="I65" s="132"/>
      <c r="J65" s="132"/>
      <c r="K65" s="132"/>
      <c r="L65" s="45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8"/>
      <c r="B76" s="33"/>
      <c r="C76" s="28"/>
      <c r="D76" s="128" t="s">
        <v>51</v>
      </c>
      <c r="E76" s="129"/>
      <c r="F76" s="130" t="s">
        <v>52</v>
      </c>
      <c r="G76" s="128" t="s">
        <v>51</v>
      </c>
      <c r="H76" s="129"/>
      <c r="I76" s="129"/>
      <c r="J76" s="131" t="s">
        <v>52</v>
      </c>
      <c r="K76" s="129"/>
      <c r="L76" s="45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5" customHeight="1">
      <c r="A77" s="28"/>
      <c r="B77" s="133"/>
      <c r="C77" s="134"/>
      <c r="D77" s="134"/>
      <c r="E77" s="134"/>
      <c r="F77" s="134"/>
      <c r="G77" s="134"/>
      <c r="H77" s="134"/>
      <c r="I77" s="134"/>
      <c r="J77" s="134"/>
      <c r="K77" s="134"/>
      <c r="L77" s="45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47" s="2" customFormat="1" ht="6.95" customHeight="1">
      <c r="A81" s="28"/>
      <c r="B81" s="135"/>
      <c r="C81" s="136"/>
      <c r="D81" s="136"/>
      <c r="E81" s="136"/>
      <c r="F81" s="136"/>
      <c r="G81" s="136"/>
      <c r="H81" s="136"/>
      <c r="I81" s="136"/>
      <c r="J81" s="136"/>
      <c r="K81" s="136"/>
      <c r="L81" s="45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47" s="2" customFormat="1" ht="24.95" customHeight="1">
      <c r="A82" s="28"/>
      <c r="B82" s="29"/>
      <c r="C82" s="20" t="s">
        <v>109</v>
      </c>
      <c r="D82" s="30"/>
      <c r="E82" s="30"/>
      <c r="F82" s="30"/>
      <c r="G82" s="30"/>
      <c r="H82" s="30"/>
      <c r="I82" s="30"/>
      <c r="J82" s="30"/>
      <c r="K82" s="30"/>
      <c r="L82" s="45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47" s="2" customFormat="1" ht="6.95" customHeight="1">
      <c r="A83" s="28"/>
      <c r="B83" s="29"/>
      <c r="C83" s="30"/>
      <c r="D83" s="30"/>
      <c r="E83" s="30"/>
      <c r="F83" s="30"/>
      <c r="G83" s="30"/>
      <c r="H83" s="30"/>
      <c r="I83" s="30"/>
      <c r="J83" s="30"/>
      <c r="K83" s="30"/>
      <c r="L83" s="45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47" s="2" customFormat="1" ht="12" customHeight="1">
      <c r="A84" s="28"/>
      <c r="B84" s="29"/>
      <c r="C84" s="25" t="s">
        <v>14</v>
      </c>
      <c r="D84" s="30"/>
      <c r="E84" s="30"/>
      <c r="F84" s="30"/>
      <c r="G84" s="30"/>
      <c r="H84" s="30"/>
      <c r="I84" s="30"/>
      <c r="J84" s="30"/>
      <c r="K84" s="30"/>
      <c r="L84" s="45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47" s="2" customFormat="1" ht="16.5" customHeight="1">
      <c r="A85" s="28"/>
      <c r="B85" s="29"/>
      <c r="C85" s="30"/>
      <c r="D85" s="30"/>
      <c r="E85" s="252" t="str">
        <f>E7</f>
        <v>Verejný vodovod v obci Janov vr. Zmeny</v>
      </c>
      <c r="F85" s="253"/>
      <c r="G85" s="253"/>
      <c r="H85" s="253"/>
      <c r="I85" s="30"/>
      <c r="J85" s="30"/>
      <c r="K85" s="30"/>
      <c r="L85" s="45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47" s="2" customFormat="1" ht="12" customHeight="1">
      <c r="A86" s="28"/>
      <c r="B86" s="29"/>
      <c r="C86" s="25" t="s">
        <v>107</v>
      </c>
      <c r="D86" s="30"/>
      <c r="E86" s="30"/>
      <c r="F86" s="30"/>
      <c r="G86" s="30"/>
      <c r="H86" s="30"/>
      <c r="I86" s="30"/>
      <c r="J86" s="30"/>
      <c r="K86" s="30"/>
      <c r="L86" s="45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47" s="2" customFormat="1" ht="16.5" customHeight="1">
      <c r="A87" s="28"/>
      <c r="B87" s="29"/>
      <c r="C87" s="30"/>
      <c r="D87" s="30"/>
      <c r="E87" s="211" t="str">
        <f>E9</f>
        <v>VDJ_Zmena - VDJ</v>
      </c>
      <c r="F87" s="254"/>
      <c r="G87" s="254"/>
      <c r="H87" s="254"/>
      <c r="I87" s="30"/>
      <c r="J87" s="30"/>
      <c r="K87" s="30"/>
      <c r="L87" s="45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47" s="2" customFormat="1" ht="6.95" customHeight="1">
      <c r="A88" s="28"/>
      <c r="B88" s="29"/>
      <c r="C88" s="30"/>
      <c r="D88" s="30"/>
      <c r="E88" s="30"/>
      <c r="F88" s="30"/>
      <c r="G88" s="30"/>
      <c r="H88" s="30"/>
      <c r="I88" s="30"/>
      <c r="J88" s="30"/>
      <c r="K88" s="30"/>
      <c r="L88" s="45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47" s="2" customFormat="1" ht="12" customHeight="1">
      <c r="A89" s="28"/>
      <c r="B89" s="29"/>
      <c r="C89" s="25" t="s">
        <v>18</v>
      </c>
      <c r="D89" s="30"/>
      <c r="E89" s="30"/>
      <c r="F89" s="23" t="str">
        <f>F12</f>
        <v>Obec Janov</v>
      </c>
      <c r="G89" s="30"/>
      <c r="H89" s="30"/>
      <c r="I89" s="25" t="s">
        <v>20</v>
      </c>
      <c r="J89" s="60" t="str">
        <f>IF(J12="","",J12)</f>
        <v>21. 9. 2020</v>
      </c>
      <c r="K89" s="30"/>
      <c r="L89" s="45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47" s="2" customFormat="1" ht="6.95" customHeight="1">
      <c r="A90" s="28"/>
      <c r="B90" s="29"/>
      <c r="C90" s="30"/>
      <c r="D90" s="30"/>
      <c r="E90" s="30"/>
      <c r="F90" s="30"/>
      <c r="G90" s="30"/>
      <c r="H90" s="30"/>
      <c r="I90" s="30"/>
      <c r="J90" s="30"/>
      <c r="K90" s="30"/>
      <c r="L90" s="45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47" s="2" customFormat="1" ht="15.2" customHeight="1">
      <c r="A91" s="28"/>
      <c r="B91" s="29"/>
      <c r="C91" s="25" t="s">
        <v>22</v>
      </c>
      <c r="D91" s="30"/>
      <c r="E91" s="30"/>
      <c r="F91" s="23" t="str">
        <f>E15</f>
        <v>Obec Janov</v>
      </c>
      <c r="G91" s="30"/>
      <c r="H91" s="30"/>
      <c r="I91" s="25" t="s">
        <v>30</v>
      </c>
      <c r="J91" s="26" t="str">
        <f>E21</f>
        <v xml:space="preserve"> </v>
      </c>
      <c r="K91" s="30"/>
      <c r="L91" s="45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47" s="2" customFormat="1" ht="15.2" customHeight="1">
      <c r="A92" s="28"/>
      <c r="B92" s="29"/>
      <c r="C92" s="25" t="s">
        <v>26</v>
      </c>
      <c r="D92" s="30"/>
      <c r="E92" s="30"/>
      <c r="F92" s="23" t="str">
        <f>IF(E18="","",E18)</f>
        <v>EKOFORM spol. s r.o. Levice</v>
      </c>
      <c r="G92" s="30"/>
      <c r="H92" s="30"/>
      <c r="I92" s="25" t="s">
        <v>33</v>
      </c>
      <c r="J92" s="26" t="str">
        <f>E24</f>
        <v>Ing. Mihálková</v>
      </c>
      <c r="K92" s="30"/>
      <c r="L92" s="45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47" s="2" customFormat="1" ht="10.35" customHeight="1">
      <c r="A93" s="28"/>
      <c r="B93" s="29"/>
      <c r="C93" s="30"/>
      <c r="D93" s="30"/>
      <c r="E93" s="30"/>
      <c r="F93" s="30"/>
      <c r="G93" s="30"/>
      <c r="H93" s="30"/>
      <c r="I93" s="30"/>
      <c r="J93" s="30"/>
      <c r="K93" s="30"/>
      <c r="L93" s="45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47" s="2" customFormat="1" ht="29.25" customHeight="1">
      <c r="A94" s="28"/>
      <c r="B94" s="29"/>
      <c r="C94" s="137" t="s">
        <v>110</v>
      </c>
      <c r="D94" s="138"/>
      <c r="E94" s="138"/>
      <c r="F94" s="138"/>
      <c r="G94" s="138"/>
      <c r="H94" s="138"/>
      <c r="I94" s="138"/>
      <c r="J94" s="139" t="s">
        <v>111</v>
      </c>
      <c r="K94" s="138"/>
      <c r="L94" s="45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47" s="2" customFormat="1" ht="10.35" customHeight="1">
      <c r="A95" s="28"/>
      <c r="B95" s="29"/>
      <c r="C95" s="30"/>
      <c r="D95" s="30"/>
      <c r="E95" s="30"/>
      <c r="F95" s="30"/>
      <c r="G95" s="30"/>
      <c r="H95" s="30"/>
      <c r="I95" s="30"/>
      <c r="J95" s="30"/>
      <c r="K95" s="30"/>
      <c r="L95" s="45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9" customHeight="1">
      <c r="A96" s="28"/>
      <c r="B96" s="29"/>
      <c r="C96" s="140" t="s">
        <v>112</v>
      </c>
      <c r="D96" s="30"/>
      <c r="E96" s="30"/>
      <c r="F96" s="30"/>
      <c r="G96" s="30"/>
      <c r="H96" s="30"/>
      <c r="I96" s="30"/>
      <c r="J96" s="78">
        <f>J119</f>
        <v>30789.9</v>
      </c>
      <c r="K96" s="30"/>
      <c r="L96" s="45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4" t="s">
        <v>113</v>
      </c>
    </row>
    <row r="97" spans="1:31" s="9" customFormat="1" ht="24.95" customHeight="1">
      <c r="B97" s="141"/>
      <c r="C97" s="142"/>
      <c r="D97" s="143" t="s">
        <v>142</v>
      </c>
      <c r="E97" s="144"/>
      <c r="F97" s="144"/>
      <c r="G97" s="144"/>
      <c r="H97" s="144"/>
      <c r="I97" s="144"/>
      <c r="J97" s="145">
        <f>J120</f>
        <v>30789.9</v>
      </c>
      <c r="K97" s="142"/>
      <c r="L97" s="146"/>
    </row>
    <row r="98" spans="1:31" s="10" customFormat="1" ht="19.899999999999999" customHeight="1">
      <c r="B98" s="147"/>
      <c r="C98" s="148"/>
      <c r="D98" s="149" t="s">
        <v>143</v>
      </c>
      <c r="E98" s="150"/>
      <c r="F98" s="150"/>
      <c r="G98" s="150"/>
      <c r="H98" s="150"/>
      <c r="I98" s="150"/>
      <c r="J98" s="151">
        <f>J121</f>
        <v>1389.9</v>
      </c>
      <c r="K98" s="148"/>
      <c r="L98" s="152"/>
    </row>
    <row r="99" spans="1:31" s="10" customFormat="1" ht="19.899999999999999" customHeight="1">
      <c r="B99" s="147"/>
      <c r="C99" s="148"/>
      <c r="D99" s="149" t="s">
        <v>146</v>
      </c>
      <c r="E99" s="150"/>
      <c r="F99" s="150"/>
      <c r="G99" s="150"/>
      <c r="H99" s="150"/>
      <c r="I99" s="150"/>
      <c r="J99" s="151">
        <f>J127</f>
        <v>29400</v>
      </c>
      <c r="K99" s="148"/>
      <c r="L99" s="152"/>
    </row>
    <row r="100" spans="1:31" s="2" customFormat="1" ht="21.75" customHeight="1">
      <c r="A100" s="28"/>
      <c r="B100" s="29"/>
      <c r="C100" s="30"/>
      <c r="D100" s="30"/>
      <c r="E100" s="30"/>
      <c r="F100" s="30"/>
      <c r="G100" s="30"/>
      <c r="H100" s="30"/>
      <c r="I100" s="30"/>
      <c r="J100" s="30"/>
      <c r="K100" s="30"/>
      <c r="L100" s="45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</row>
    <row r="101" spans="1:31" s="2" customFormat="1" ht="6.95" customHeight="1">
      <c r="A101" s="28"/>
      <c r="B101" s="48"/>
      <c r="C101" s="49"/>
      <c r="D101" s="49"/>
      <c r="E101" s="49"/>
      <c r="F101" s="49"/>
      <c r="G101" s="49"/>
      <c r="H101" s="49"/>
      <c r="I101" s="49"/>
      <c r="J101" s="49"/>
      <c r="K101" s="49"/>
      <c r="L101" s="45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</row>
    <row r="105" spans="1:31" s="2" customFormat="1" ht="6.95" customHeight="1">
      <c r="A105" s="28"/>
      <c r="B105" s="50"/>
      <c r="C105" s="51"/>
      <c r="D105" s="51"/>
      <c r="E105" s="51"/>
      <c r="F105" s="51"/>
      <c r="G105" s="51"/>
      <c r="H105" s="51"/>
      <c r="I105" s="51"/>
      <c r="J105" s="51"/>
      <c r="K105" s="51"/>
      <c r="L105" s="45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</row>
    <row r="106" spans="1:31" s="2" customFormat="1" ht="24.95" customHeight="1">
      <c r="A106" s="28"/>
      <c r="B106" s="29"/>
      <c r="C106" s="20" t="s">
        <v>116</v>
      </c>
      <c r="D106" s="30"/>
      <c r="E106" s="30"/>
      <c r="F106" s="30"/>
      <c r="G106" s="30"/>
      <c r="H106" s="30"/>
      <c r="I106" s="30"/>
      <c r="J106" s="30"/>
      <c r="K106" s="30"/>
      <c r="L106" s="45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</row>
    <row r="107" spans="1:31" s="2" customFormat="1" ht="6.95" customHeight="1">
      <c r="A107" s="28"/>
      <c r="B107" s="29"/>
      <c r="C107" s="30"/>
      <c r="D107" s="30"/>
      <c r="E107" s="30"/>
      <c r="F107" s="30"/>
      <c r="G107" s="30"/>
      <c r="H107" s="30"/>
      <c r="I107" s="30"/>
      <c r="J107" s="30"/>
      <c r="K107" s="30"/>
      <c r="L107" s="45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</row>
    <row r="108" spans="1:31" s="2" customFormat="1" ht="12" customHeight="1">
      <c r="A108" s="28"/>
      <c r="B108" s="29"/>
      <c r="C108" s="25" t="s">
        <v>14</v>
      </c>
      <c r="D108" s="30"/>
      <c r="E108" s="30"/>
      <c r="F108" s="30"/>
      <c r="G108" s="30"/>
      <c r="H108" s="30"/>
      <c r="I108" s="30"/>
      <c r="J108" s="30"/>
      <c r="K108" s="30"/>
      <c r="L108" s="45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pans="1:31" s="2" customFormat="1" ht="16.5" customHeight="1">
      <c r="A109" s="28"/>
      <c r="B109" s="29"/>
      <c r="C109" s="30"/>
      <c r="D109" s="30"/>
      <c r="E109" s="252" t="str">
        <f>E7</f>
        <v>Verejný vodovod v obci Janov vr. Zmeny</v>
      </c>
      <c r="F109" s="253"/>
      <c r="G109" s="253"/>
      <c r="H109" s="253"/>
      <c r="I109" s="30"/>
      <c r="J109" s="30"/>
      <c r="K109" s="30"/>
      <c r="L109" s="45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31" s="2" customFormat="1" ht="12" customHeight="1">
      <c r="A110" s="28"/>
      <c r="B110" s="29"/>
      <c r="C110" s="25" t="s">
        <v>107</v>
      </c>
      <c r="D110" s="30"/>
      <c r="E110" s="30"/>
      <c r="F110" s="30"/>
      <c r="G110" s="30"/>
      <c r="H110" s="30"/>
      <c r="I110" s="30"/>
      <c r="J110" s="30"/>
      <c r="K110" s="30"/>
      <c r="L110" s="45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s="2" customFormat="1" ht="16.5" customHeight="1">
      <c r="A111" s="28"/>
      <c r="B111" s="29"/>
      <c r="C111" s="30"/>
      <c r="D111" s="30"/>
      <c r="E111" s="211" t="str">
        <f>E9</f>
        <v>VDJ_Zmena - VDJ</v>
      </c>
      <c r="F111" s="254"/>
      <c r="G111" s="254"/>
      <c r="H111" s="254"/>
      <c r="I111" s="30"/>
      <c r="J111" s="30"/>
      <c r="K111" s="30"/>
      <c r="L111" s="45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s="2" customFormat="1" ht="6.95" customHeight="1">
      <c r="A112" s="28"/>
      <c r="B112" s="29"/>
      <c r="C112" s="30"/>
      <c r="D112" s="30"/>
      <c r="E112" s="30"/>
      <c r="F112" s="30"/>
      <c r="G112" s="30"/>
      <c r="H112" s="30"/>
      <c r="I112" s="30"/>
      <c r="J112" s="30"/>
      <c r="K112" s="30"/>
      <c r="L112" s="45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65" s="2" customFormat="1" ht="12" customHeight="1">
      <c r="A113" s="28"/>
      <c r="B113" s="29"/>
      <c r="C113" s="25" t="s">
        <v>18</v>
      </c>
      <c r="D113" s="30"/>
      <c r="E113" s="30"/>
      <c r="F113" s="23" t="str">
        <f>F12</f>
        <v>Obec Janov</v>
      </c>
      <c r="G113" s="30"/>
      <c r="H113" s="30"/>
      <c r="I113" s="25" t="s">
        <v>20</v>
      </c>
      <c r="J113" s="60" t="str">
        <f>IF(J12="","",J12)</f>
        <v>21. 9. 2020</v>
      </c>
      <c r="K113" s="30"/>
      <c r="L113" s="45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65" s="2" customFormat="1" ht="6.95" customHeight="1">
      <c r="A114" s="28"/>
      <c r="B114" s="29"/>
      <c r="C114" s="30"/>
      <c r="D114" s="30"/>
      <c r="E114" s="30"/>
      <c r="F114" s="30"/>
      <c r="G114" s="30"/>
      <c r="H114" s="30"/>
      <c r="I114" s="30"/>
      <c r="J114" s="30"/>
      <c r="K114" s="30"/>
      <c r="L114" s="45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65" s="2" customFormat="1" ht="15.2" customHeight="1">
      <c r="A115" s="28"/>
      <c r="B115" s="29"/>
      <c r="C115" s="25" t="s">
        <v>22</v>
      </c>
      <c r="D115" s="30"/>
      <c r="E115" s="30"/>
      <c r="F115" s="23" t="str">
        <f>E15</f>
        <v>Obec Janov</v>
      </c>
      <c r="G115" s="30"/>
      <c r="H115" s="30"/>
      <c r="I115" s="25" t="s">
        <v>30</v>
      </c>
      <c r="J115" s="26" t="str">
        <f>E21</f>
        <v xml:space="preserve"> </v>
      </c>
      <c r="K115" s="30"/>
      <c r="L115" s="45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65" s="2" customFormat="1" ht="15.2" customHeight="1">
      <c r="A116" s="28"/>
      <c r="B116" s="29"/>
      <c r="C116" s="25" t="s">
        <v>26</v>
      </c>
      <c r="D116" s="30"/>
      <c r="E116" s="30"/>
      <c r="F116" s="23" t="str">
        <f>IF(E18="","",E18)</f>
        <v>EKOFORM spol. s r.o. Levice</v>
      </c>
      <c r="G116" s="30"/>
      <c r="H116" s="30"/>
      <c r="I116" s="25" t="s">
        <v>33</v>
      </c>
      <c r="J116" s="26" t="str">
        <f>E24</f>
        <v>Ing. Mihálková</v>
      </c>
      <c r="K116" s="30"/>
      <c r="L116" s="45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65" s="2" customFormat="1" ht="10.35" customHeight="1">
      <c r="A117" s="28"/>
      <c r="B117" s="29"/>
      <c r="C117" s="30"/>
      <c r="D117" s="30"/>
      <c r="E117" s="30"/>
      <c r="F117" s="30"/>
      <c r="G117" s="30"/>
      <c r="H117" s="30"/>
      <c r="I117" s="30"/>
      <c r="J117" s="30"/>
      <c r="K117" s="30"/>
      <c r="L117" s="45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65" s="11" customFormat="1" ht="29.25" customHeight="1">
      <c r="A118" s="153"/>
      <c r="B118" s="154"/>
      <c r="C118" s="155" t="s">
        <v>117</v>
      </c>
      <c r="D118" s="156" t="s">
        <v>61</v>
      </c>
      <c r="E118" s="156" t="s">
        <v>57</v>
      </c>
      <c r="F118" s="156" t="s">
        <v>58</v>
      </c>
      <c r="G118" s="156" t="s">
        <v>118</v>
      </c>
      <c r="H118" s="156" t="s">
        <v>119</v>
      </c>
      <c r="I118" s="156" t="s">
        <v>120</v>
      </c>
      <c r="J118" s="157" t="s">
        <v>111</v>
      </c>
      <c r="K118" s="158" t="s">
        <v>121</v>
      </c>
      <c r="L118" s="159"/>
      <c r="M118" s="69" t="s">
        <v>1</v>
      </c>
      <c r="N118" s="70" t="s">
        <v>40</v>
      </c>
      <c r="O118" s="70" t="s">
        <v>122</v>
      </c>
      <c r="P118" s="70" t="s">
        <v>123</v>
      </c>
      <c r="Q118" s="70" t="s">
        <v>124</v>
      </c>
      <c r="R118" s="70" t="s">
        <v>125</v>
      </c>
      <c r="S118" s="70" t="s">
        <v>126</v>
      </c>
      <c r="T118" s="71" t="s">
        <v>127</v>
      </c>
      <c r="U118" s="153"/>
      <c r="V118" s="153"/>
      <c r="W118" s="153"/>
      <c r="X118" s="153"/>
      <c r="Y118" s="153"/>
      <c r="Z118" s="153"/>
      <c r="AA118" s="153"/>
      <c r="AB118" s="153"/>
      <c r="AC118" s="153"/>
      <c r="AD118" s="153"/>
      <c r="AE118" s="153"/>
    </row>
    <row r="119" spans="1:65" s="2" customFormat="1" ht="22.9" customHeight="1">
      <c r="A119" s="28"/>
      <c r="B119" s="29"/>
      <c r="C119" s="76" t="s">
        <v>112</v>
      </c>
      <c r="D119" s="30"/>
      <c r="E119" s="30"/>
      <c r="F119" s="30"/>
      <c r="G119" s="30"/>
      <c r="H119" s="30"/>
      <c r="I119" s="30"/>
      <c r="J119" s="160">
        <f>BK119</f>
        <v>30789.9</v>
      </c>
      <c r="K119" s="30"/>
      <c r="L119" s="33"/>
      <c r="M119" s="72"/>
      <c r="N119" s="161"/>
      <c r="O119" s="73"/>
      <c r="P119" s="162">
        <f>P120</f>
        <v>0</v>
      </c>
      <c r="Q119" s="73"/>
      <c r="R119" s="162">
        <f>R120</f>
        <v>0.76800000000000002</v>
      </c>
      <c r="S119" s="73"/>
      <c r="T119" s="163">
        <f>T120</f>
        <v>0</v>
      </c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T119" s="14" t="s">
        <v>75</v>
      </c>
      <c r="AU119" s="14" t="s">
        <v>113</v>
      </c>
      <c r="BK119" s="164">
        <f>BK120</f>
        <v>30789.9</v>
      </c>
    </row>
    <row r="120" spans="1:65" s="12" customFormat="1" ht="25.9" customHeight="1">
      <c r="B120" s="165"/>
      <c r="C120" s="166"/>
      <c r="D120" s="167" t="s">
        <v>75</v>
      </c>
      <c r="E120" s="168" t="s">
        <v>147</v>
      </c>
      <c r="F120" s="168" t="s">
        <v>148</v>
      </c>
      <c r="G120" s="166"/>
      <c r="H120" s="166"/>
      <c r="I120" s="166"/>
      <c r="J120" s="169">
        <f>BK120</f>
        <v>30789.9</v>
      </c>
      <c r="K120" s="166"/>
      <c r="L120" s="170"/>
      <c r="M120" s="171"/>
      <c r="N120" s="172"/>
      <c r="O120" s="172"/>
      <c r="P120" s="173">
        <f>P121+P127</f>
        <v>0</v>
      </c>
      <c r="Q120" s="172"/>
      <c r="R120" s="173">
        <f>R121+R127</f>
        <v>0.76800000000000002</v>
      </c>
      <c r="S120" s="172"/>
      <c r="T120" s="174">
        <f>T121+T127</f>
        <v>0</v>
      </c>
      <c r="AR120" s="175" t="s">
        <v>83</v>
      </c>
      <c r="AT120" s="176" t="s">
        <v>75</v>
      </c>
      <c r="AU120" s="176" t="s">
        <v>13</v>
      </c>
      <c r="AY120" s="175" t="s">
        <v>131</v>
      </c>
      <c r="BK120" s="177">
        <f>BK121+BK127</f>
        <v>30789.9</v>
      </c>
    </row>
    <row r="121" spans="1:65" s="12" customFormat="1" ht="22.9" customHeight="1">
      <c r="B121" s="165"/>
      <c r="C121" s="166"/>
      <c r="D121" s="167" t="s">
        <v>75</v>
      </c>
      <c r="E121" s="178" t="s">
        <v>83</v>
      </c>
      <c r="F121" s="178" t="s">
        <v>149</v>
      </c>
      <c r="G121" s="166"/>
      <c r="H121" s="166"/>
      <c r="I121" s="166"/>
      <c r="J121" s="179">
        <f>BK121</f>
        <v>1389.9</v>
      </c>
      <c r="K121" s="166"/>
      <c r="L121" s="170"/>
      <c r="M121" s="171"/>
      <c r="N121" s="172"/>
      <c r="O121" s="172"/>
      <c r="P121" s="173">
        <f>SUM(P122:P126)</f>
        <v>0</v>
      </c>
      <c r="Q121" s="172"/>
      <c r="R121" s="173">
        <f>SUM(R122:R126)</f>
        <v>0</v>
      </c>
      <c r="S121" s="172"/>
      <c r="T121" s="174">
        <f>SUM(T122:T126)</f>
        <v>0</v>
      </c>
      <c r="AR121" s="175" t="s">
        <v>83</v>
      </c>
      <c r="AT121" s="176" t="s">
        <v>75</v>
      </c>
      <c r="AU121" s="176" t="s">
        <v>83</v>
      </c>
      <c r="AY121" s="175" t="s">
        <v>131</v>
      </c>
      <c r="BK121" s="177">
        <f>SUM(BK122:BK126)</f>
        <v>1389.9</v>
      </c>
    </row>
    <row r="122" spans="1:65" s="2" customFormat="1" ht="24.2" customHeight="1">
      <c r="A122" s="28"/>
      <c r="B122" s="29"/>
      <c r="C122" s="195" t="s">
        <v>83</v>
      </c>
      <c r="D122" s="195" t="s">
        <v>150</v>
      </c>
      <c r="E122" s="196" t="s">
        <v>330</v>
      </c>
      <c r="F122" s="197" t="s">
        <v>331</v>
      </c>
      <c r="G122" s="198" t="s">
        <v>153</v>
      </c>
      <c r="H122" s="199">
        <v>80</v>
      </c>
      <c r="I122" s="200">
        <v>1.03</v>
      </c>
      <c r="J122" s="201">
        <f>ROUND(I122*H122,2)</f>
        <v>82.4</v>
      </c>
      <c r="K122" s="202"/>
      <c r="L122" s="33"/>
      <c r="M122" s="203" t="s">
        <v>1</v>
      </c>
      <c r="N122" s="204" t="s">
        <v>42</v>
      </c>
      <c r="O122" s="205">
        <v>0</v>
      </c>
      <c r="P122" s="205">
        <f>O122*H122</f>
        <v>0</v>
      </c>
      <c r="Q122" s="205">
        <v>0</v>
      </c>
      <c r="R122" s="205">
        <f>Q122*H122</f>
        <v>0</v>
      </c>
      <c r="S122" s="205">
        <v>0</v>
      </c>
      <c r="T122" s="206">
        <f>S122*H122</f>
        <v>0</v>
      </c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R122" s="193" t="s">
        <v>154</v>
      </c>
      <c r="AT122" s="193" t="s">
        <v>150</v>
      </c>
      <c r="AU122" s="193" t="s">
        <v>138</v>
      </c>
      <c r="AY122" s="14" t="s">
        <v>131</v>
      </c>
      <c r="BE122" s="194">
        <f>IF(N122="základná",J122,0)</f>
        <v>0</v>
      </c>
      <c r="BF122" s="194">
        <f>IF(N122="znížená",J122,0)</f>
        <v>82.4</v>
      </c>
      <c r="BG122" s="194">
        <f>IF(N122="zákl. prenesená",J122,0)</f>
        <v>0</v>
      </c>
      <c r="BH122" s="194">
        <f>IF(N122="zníž. prenesená",J122,0)</f>
        <v>0</v>
      </c>
      <c r="BI122" s="194">
        <f>IF(N122="nulová",J122,0)</f>
        <v>0</v>
      </c>
      <c r="BJ122" s="14" t="s">
        <v>138</v>
      </c>
      <c r="BK122" s="194">
        <f>ROUND(I122*H122,2)</f>
        <v>82.4</v>
      </c>
      <c r="BL122" s="14" t="s">
        <v>154</v>
      </c>
      <c r="BM122" s="193" t="s">
        <v>138</v>
      </c>
    </row>
    <row r="123" spans="1:65" s="2" customFormat="1" ht="24.2" customHeight="1">
      <c r="A123" s="28"/>
      <c r="B123" s="29"/>
      <c r="C123" s="195" t="s">
        <v>138</v>
      </c>
      <c r="D123" s="195" t="s">
        <v>150</v>
      </c>
      <c r="E123" s="196" t="s">
        <v>332</v>
      </c>
      <c r="F123" s="197" t="s">
        <v>333</v>
      </c>
      <c r="G123" s="198" t="s">
        <v>153</v>
      </c>
      <c r="H123" s="199">
        <v>19.8</v>
      </c>
      <c r="I123" s="200">
        <v>6.24</v>
      </c>
      <c r="J123" s="201">
        <f>ROUND(I123*H123,2)</f>
        <v>123.55</v>
      </c>
      <c r="K123" s="202"/>
      <c r="L123" s="33"/>
      <c r="M123" s="203" t="s">
        <v>1</v>
      </c>
      <c r="N123" s="204" t="s">
        <v>42</v>
      </c>
      <c r="O123" s="205">
        <v>0</v>
      </c>
      <c r="P123" s="205">
        <f>O123*H123</f>
        <v>0</v>
      </c>
      <c r="Q123" s="205">
        <v>0</v>
      </c>
      <c r="R123" s="205">
        <f>Q123*H123</f>
        <v>0</v>
      </c>
      <c r="S123" s="205">
        <v>0</v>
      </c>
      <c r="T123" s="206">
        <f>S123*H123</f>
        <v>0</v>
      </c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R123" s="193" t="s">
        <v>154</v>
      </c>
      <c r="AT123" s="193" t="s">
        <v>150</v>
      </c>
      <c r="AU123" s="193" t="s">
        <v>138</v>
      </c>
      <c r="AY123" s="14" t="s">
        <v>131</v>
      </c>
      <c r="BE123" s="194">
        <f>IF(N123="základná",J123,0)</f>
        <v>0</v>
      </c>
      <c r="BF123" s="194">
        <f>IF(N123="znížená",J123,0)</f>
        <v>123.55</v>
      </c>
      <c r="BG123" s="194">
        <f>IF(N123="zákl. prenesená",J123,0)</f>
        <v>0</v>
      </c>
      <c r="BH123" s="194">
        <f>IF(N123="zníž. prenesená",J123,0)</f>
        <v>0</v>
      </c>
      <c r="BI123" s="194">
        <f>IF(N123="nulová",J123,0)</f>
        <v>0</v>
      </c>
      <c r="BJ123" s="14" t="s">
        <v>138</v>
      </c>
      <c r="BK123" s="194">
        <f>ROUND(I123*H123,2)</f>
        <v>123.55</v>
      </c>
      <c r="BL123" s="14" t="s">
        <v>154</v>
      </c>
      <c r="BM123" s="193" t="s">
        <v>154</v>
      </c>
    </row>
    <row r="124" spans="1:65" s="2" customFormat="1" ht="24.2" customHeight="1">
      <c r="A124" s="28"/>
      <c r="B124" s="29"/>
      <c r="C124" s="195" t="s">
        <v>130</v>
      </c>
      <c r="D124" s="195" t="s">
        <v>150</v>
      </c>
      <c r="E124" s="196" t="s">
        <v>334</v>
      </c>
      <c r="F124" s="197" t="s">
        <v>335</v>
      </c>
      <c r="G124" s="198" t="s">
        <v>153</v>
      </c>
      <c r="H124" s="199">
        <v>169.726</v>
      </c>
      <c r="I124" s="200">
        <v>5.89</v>
      </c>
      <c r="J124" s="201">
        <f>ROUND(I124*H124,2)</f>
        <v>999.69</v>
      </c>
      <c r="K124" s="202"/>
      <c r="L124" s="33"/>
      <c r="M124" s="203" t="s">
        <v>1</v>
      </c>
      <c r="N124" s="204" t="s">
        <v>42</v>
      </c>
      <c r="O124" s="205">
        <v>0</v>
      </c>
      <c r="P124" s="205">
        <f>O124*H124</f>
        <v>0</v>
      </c>
      <c r="Q124" s="205">
        <v>0</v>
      </c>
      <c r="R124" s="205">
        <f>Q124*H124</f>
        <v>0</v>
      </c>
      <c r="S124" s="205">
        <v>0</v>
      </c>
      <c r="T124" s="206">
        <f>S124*H124</f>
        <v>0</v>
      </c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R124" s="193" t="s">
        <v>154</v>
      </c>
      <c r="AT124" s="193" t="s">
        <v>150</v>
      </c>
      <c r="AU124" s="193" t="s">
        <v>138</v>
      </c>
      <c r="AY124" s="14" t="s">
        <v>131</v>
      </c>
      <c r="BE124" s="194">
        <f>IF(N124="základná",J124,0)</f>
        <v>0</v>
      </c>
      <c r="BF124" s="194">
        <f>IF(N124="znížená",J124,0)</f>
        <v>999.69</v>
      </c>
      <c r="BG124" s="194">
        <f>IF(N124="zákl. prenesená",J124,0)</f>
        <v>0</v>
      </c>
      <c r="BH124" s="194">
        <f>IF(N124="zníž. prenesená",J124,0)</f>
        <v>0</v>
      </c>
      <c r="BI124" s="194">
        <f>IF(N124="nulová",J124,0)</f>
        <v>0</v>
      </c>
      <c r="BJ124" s="14" t="s">
        <v>138</v>
      </c>
      <c r="BK124" s="194">
        <f>ROUND(I124*H124,2)</f>
        <v>999.69</v>
      </c>
      <c r="BL124" s="14" t="s">
        <v>154</v>
      </c>
      <c r="BM124" s="193" t="s">
        <v>159</v>
      </c>
    </row>
    <row r="125" spans="1:65" s="2" customFormat="1" ht="24.2" customHeight="1">
      <c r="A125" s="28"/>
      <c r="B125" s="29"/>
      <c r="C125" s="195" t="s">
        <v>154</v>
      </c>
      <c r="D125" s="195" t="s">
        <v>150</v>
      </c>
      <c r="E125" s="196" t="s">
        <v>336</v>
      </c>
      <c r="F125" s="197" t="s">
        <v>337</v>
      </c>
      <c r="G125" s="198" t="s">
        <v>153</v>
      </c>
      <c r="H125" s="199">
        <v>169.726</v>
      </c>
      <c r="I125" s="200">
        <v>0.85</v>
      </c>
      <c r="J125" s="201">
        <f>ROUND(I125*H125,2)</f>
        <v>144.27000000000001</v>
      </c>
      <c r="K125" s="202"/>
      <c r="L125" s="33"/>
      <c r="M125" s="203" t="s">
        <v>1</v>
      </c>
      <c r="N125" s="204" t="s">
        <v>42</v>
      </c>
      <c r="O125" s="205">
        <v>0</v>
      </c>
      <c r="P125" s="205">
        <f>O125*H125</f>
        <v>0</v>
      </c>
      <c r="Q125" s="205">
        <v>0</v>
      </c>
      <c r="R125" s="205">
        <f>Q125*H125</f>
        <v>0</v>
      </c>
      <c r="S125" s="205">
        <v>0</v>
      </c>
      <c r="T125" s="206">
        <f>S125*H125</f>
        <v>0</v>
      </c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R125" s="193" t="s">
        <v>154</v>
      </c>
      <c r="AT125" s="193" t="s">
        <v>150</v>
      </c>
      <c r="AU125" s="193" t="s">
        <v>138</v>
      </c>
      <c r="AY125" s="14" t="s">
        <v>131</v>
      </c>
      <c r="BE125" s="194">
        <f>IF(N125="základná",J125,0)</f>
        <v>0</v>
      </c>
      <c r="BF125" s="194">
        <f>IF(N125="znížená",J125,0)</f>
        <v>144.27000000000001</v>
      </c>
      <c r="BG125" s="194">
        <f>IF(N125="zákl. prenesená",J125,0)</f>
        <v>0</v>
      </c>
      <c r="BH125" s="194">
        <f>IF(N125="zníž. prenesená",J125,0)</f>
        <v>0</v>
      </c>
      <c r="BI125" s="194">
        <f>IF(N125="nulová",J125,0)</f>
        <v>0</v>
      </c>
      <c r="BJ125" s="14" t="s">
        <v>138</v>
      </c>
      <c r="BK125" s="194">
        <f>ROUND(I125*H125,2)</f>
        <v>144.27000000000001</v>
      </c>
      <c r="BL125" s="14" t="s">
        <v>154</v>
      </c>
      <c r="BM125" s="193" t="s">
        <v>162</v>
      </c>
    </row>
    <row r="126" spans="1:65" s="2" customFormat="1" ht="37.9" customHeight="1">
      <c r="A126" s="28"/>
      <c r="B126" s="29"/>
      <c r="C126" s="195" t="s">
        <v>163</v>
      </c>
      <c r="D126" s="195" t="s">
        <v>150</v>
      </c>
      <c r="E126" s="196" t="s">
        <v>338</v>
      </c>
      <c r="F126" s="197" t="s">
        <v>339</v>
      </c>
      <c r="G126" s="198" t="s">
        <v>153</v>
      </c>
      <c r="H126" s="199">
        <v>24.84</v>
      </c>
      <c r="I126" s="200">
        <v>1.61</v>
      </c>
      <c r="J126" s="201">
        <f>ROUND(I126*H126,2)</f>
        <v>39.99</v>
      </c>
      <c r="K126" s="202"/>
      <c r="L126" s="33"/>
      <c r="M126" s="203" t="s">
        <v>1</v>
      </c>
      <c r="N126" s="204" t="s">
        <v>42</v>
      </c>
      <c r="O126" s="205">
        <v>0</v>
      </c>
      <c r="P126" s="205">
        <f>O126*H126</f>
        <v>0</v>
      </c>
      <c r="Q126" s="205">
        <v>0</v>
      </c>
      <c r="R126" s="205">
        <f>Q126*H126</f>
        <v>0</v>
      </c>
      <c r="S126" s="205">
        <v>0</v>
      </c>
      <c r="T126" s="206">
        <f>S126*H126</f>
        <v>0</v>
      </c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R126" s="193" t="s">
        <v>154</v>
      </c>
      <c r="AT126" s="193" t="s">
        <v>150</v>
      </c>
      <c r="AU126" s="193" t="s">
        <v>138</v>
      </c>
      <c r="AY126" s="14" t="s">
        <v>131</v>
      </c>
      <c r="BE126" s="194">
        <f>IF(N126="základná",J126,0)</f>
        <v>0</v>
      </c>
      <c r="BF126" s="194">
        <f>IF(N126="znížená",J126,0)</f>
        <v>39.99</v>
      </c>
      <c r="BG126" s="194">
        <f>IF(N126="zákl. prenesená",J126,0)</f>
        <v>0</v>
      </c>
      <c r="BH126" s="194">
        <f>IF(N126="zníž. prenesená",J126,0)</f>
        <v>0</v>
      </c>
      <c r="BI126" s="194">
        <f>IF(N126="nulová",J126,0)</f>
        <v>0</v>
      </c>
      <c r="BJ126" s="14" t="s">
        <v>138</v>
      </c>
      <c r="BK126" s="194">
        <f>ROUND(I126*H126,2)</f>
        <v>39.99</v>
      </c>
      <c r="BL126" s="14" t="s">
        <v>154</v>
      </c>
      <c r="BM126" s="193" t="s">
        <v>167</v>
      </c>
    </row>
    <row r="127" spans="1:65" s="12" customFormat="1" ht="22.9" customHeight="1">
      <c r="B127" s="165"/>
      <c r="C127" s="166"/>
      <c r="D127" s="167" t="s">
        <v>75</v>
      </c>
      <c r="E127" s="178" t="s">
        <v>162</v>
      </c>
      <c r="F127" s="178" t="s">
        <v>223</v>
      </c>
      <c r="G127" s="166"/>
      <c r="H127" s="166"/>
      <c r="I127" s="166"/>
      <c r="J127" s="179">
        <f>BK127</f>
        <v>29400</v>
      </c>
      <c r="K127" s="166"/>
      <c r="L127" s="170"/>
      <c r="M127" s="171"/>
      <c r="N127" s="172"/>
      <c r="O127" s="172"/>
      <c r="P127" s="173">
        <f>SUM(P128:P129)</f>
        <v>0</v>
      </c>
      <c r="Q127" s="172"/>
      <c r="R127" s="173">
        <f>SUM(R128:R129)</f>
        <v>0.76800000000000002</v>
      </c>
      <c r="S127" s="172"/>
      <c r="T127" s="174">
        <f>SUM(T128:T129)</f>
        <v>0</v>
      </c>
      <c r="AR127" s="175" t="s">
        <v>83</v>
      </c>
      <c r="AT127" s="176" t="s">
        <v>75</v>
      </c>
      <c r="AU127" s="176" t="s">
        <v>83</v>
      </c>
      <c r="AY127" s="175" t="s">
        <v>131</v>
      </c>
      <c r="BK127" s="177">
        <f>SUM(BK128:BK129)</f>
        <v>29400</v>
      </c>
    </row>
    <row r="128" spans="1:65" s="2" customFormat="1" ht="14.45" customHeight="1">
      <c r="A128" s="28"/>
      <c r="B128" s="29"/>
      <c r="C128" s="195" t="s">
        <v>159</v>
      </c>
      <c r="D128" s="195" t="s">
        <v>150</v>
      </c>
      <c r="E128" s="196" t="s">
        <v>340</v>
      </c>
      <c r="F128" s="197" t="s">
        <v>341</v>
      </c>
      <c r="G128" s="198" t="s">
        <v>200</v>
      </c>
      <c r="H128" s="199">
        <v>2</v>
      </c>
      <c r="I128" s="200">
        <v>500</v>
      </c>
      <c r="J128" s="201">
        <f>ROUND(I128*H128,2)</f>
        <v>1000</v>
      </c>
      <c r="K128" s="202"/>
      <c r="L128" s="33"/>
      <c r="M128" s="203" t="s">
        <v>1</v>
      </c>
      <c r="N128" s="204" t="s">
        <v>42</v>
      </c>
      <c r="O128" s="205">
        <v>0</v>
      </c>
      <c r="P128" s="205">
        <f>O128*H128</f>
        <v>0</v>
      </c>
      <c r="Q128" s="205">
        <v>0</v>
      </c>
      <c r="R128" s="205">
        <f>Q128*H128</f>
        <v>0</v>
      </c>
      <c r="S128" s="205">
        <v>0</v>
      </c>
      <c r="T128" s="206">
        <f>S128*H128</f>
        <v>0</v>
      </c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R128" s="193" t="s">
        <v>154</v>
      </c>
      <c r="AT128" s="193" t="s">
        <v>150</v>
      </c>
      <c r="AU128" s="193" t="s">
        <v>138</v>
      </c>
      <c r="AY128" s="14" t="s">
        <v>131</v>
      </c>
      <c r="BE128" s="194">
        <f>IF(N128="základná",J128,0)</f>
        <v>0</v>
      </c>
      <c r="BF128" s="194">
        <f>IF(N128="znížená",J128,0)</f>
        <v>1000</v>
      </c>
      <c r="BG128" s="194">
        <f>IF(N128="zákl. prenesená",J128,0)</f>
        <v>0</v>
      </c>
      <c r="BH128" s="194">
        <f>IF(N128="zníž. prenesená",J128,0)</f>
        <v>0</v>
      </c>
      <c r="BI128" s="194">
        <f>IF(N128="nulová",J128,0)</f>
        <v>0</v>
      </c>
      <c r="BJ128" s="14" t="s">
        <v>138</v>
      </c>
      <c r="BK128" s="194">
        <f>ROUND(I128*H128,2)</f>
        <v>1000</v>
      </c>
      <c r="BL128" s="14" t="s">
        <v>154</v>
      </c>
      <c r="BM128" s="193" t="s">
        <v>170</v>
      </c>
    </row>
    <row r="129" spans="1:65" s="2" customFormat="1" ht="24.2" customHeight="1">
      <c r="A129" s="28"/>
      <c r="B129" s="29"/>
      <c r="C129" s="180" t="s">
        <v>171</v>
      </c>
      <c r="D129" s="180" t="s">
        <v>128</v>
      </c>
      <c r="E129" s="181" t="s">
        <v>342</v>
      </c>
      <c r="F129" s="182" t="s">
        <v>343</v>
      </c>
      <c r="G129" s="183" t="s">
        <v>200</v>
      </c>
      <c r="H129" s="184">
        <v>2</v>
      </c>
      <c r="I129" s="185">
        <v>14200</v>
      </c>
      <c r="J129" s="186">
        <f>ROUND(I129*H129,2)</f>
        <v>28400</v>
      </c>
      <c r="K129" s="187"/>
      <c r="L129" s="188"/>
      <c r="M129" s="189" t="s">
        <v>1</v>
      </c>
      <c r="N129" s="190" t="s">
        <v>42</v>
      </c>
      <c r="O129" s="191">
        <v>0</v>
      </c>
      <c r="P129" s="191">
        <f>O129*H129</f>
        <v>0</v>
      </c>
      <c r="Q129" s="191">
        <v>0.38400000000000001</v>
      </c>
      <c r="R129" s="191">
        <f>Q129*H129</f>
        <v>0.76800000000000002</v>
      </c>
      <c r="S129" s="191">
        <v>0</v>
      </c>
      <c r="T129" s="192">
        <f>S129*H129</f>
        <v>0</v>
      </c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R129" s="193" t="s">
        <v>162</v>
      </c>
      <c r="AT129" s="193" t="s">
        <v>128</v>
      </c>
      <c r="AU129" s="193" t="s">
        <v>138</v>
      </c>
      <c r="AY129" s="14" t="s">
        <v>131</v>
      </c>
      <c r="BE129" s="194">
        <f>IF(N129="základná",J129,0)</f>
        <v>0</v>
      </c>
      <c r="BF129" s="194">
        <f>IF(N129="znížená",J129,0)</f>
        <v>28400</v>
      </c>
      <c r="BG129" s="194">
        <f>IF(N129="zákl. prenesená",J129,0)</f>
        <v>0</v>
      </c>
      <c r="BH129" s="194">
        <f>IF(N129="zníž. prenesená",J129,0)</f>
        <v>0</v>
      </c>
      <c r="BI129" s="194">
        <f>IF(N129="nulová",J129,0)</f>
        <v>0</v>
      </c>
      <c r="BJ129" s="14" t="s">
        <v>138</v>
      </c>
      <c r="BK129" s="194">
        <f>ROUND(I129*H129,2)</f>
        <v>28400</v>
      </c>
      <c r="BL129" s="14" t="s">
        <v>154</v>
      </c>
      <c r="BM129" s="193" t="s">
        <v>174</v>
      </c>
    </row>
    <row r="130" spans="1:65" s="2" customFormat="1" ht="6.95" customHeight="1">
      <c r="A130" s="28"/>
      <c r="B130" s="48"/>
      <c r="C130" s="49"/>
      <c r="D130" s="49"/>
      <c r="E130" s="49"/>
      <c r="F130" s="49"/>
      <c r="G130" s="49"/>
      <c r="H130" s="49"/>
      <c r="I130" s="49"/>
      <c r="J130" s="49"/>
      <c r="K130" s="49"/>
      <c r="L130" s="33"/>
      <c r="M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</row>
  </sheetData>
  <sheetProtection algorithmName="SHA-512" hashValue="5NTbLIq21ueK3rINr3xDxGWq26ZI+b6A6hm4Zj7p25Z/cNpuhkeiqMY0yAmveQb0eXLtTLiJ8C/gbXtmps7J7w==" saltValue="jC1BuhhUGTYV6MAj5/XnL3IEvEjcyU7EHXdeGiAqe0EgSXJULZuN8iuTwBFsR70SttIap3EXuoRVCUVbms5rEw==" spinCount="100000" sheet="1" objects="1" scenarios="1" formatColumns="0" formatRows="0" autoFilter="0"/>
  <autoFilter ref="C118:K129"/>
  <mergeCells count="8">
    <mergeCell ref="E109:H109"/>
    <mergeCell ref="E111:H111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52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ht="11.25">
      <c r="A1" s="19"/>
    </row>
    <row r="2" spans="1:46" s="1" customFormat="1" ht="36.950000000000003" customHeight="1"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AT2" s="14" t="s">
        <v>93</v>
      </c>
    </row>
    <row r="3" spans="1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17"/>
      <c r="AT3" s="14" t="s">
        <v>13</v>
      </c>
    </row>
    <row r="4" spans="1:46" s="1" customFormat="1" ht="24.95" customHeight="1">
      <c r="B4" s="17"/>
      <c r="D4" s="104" t="s">
        <v>106</v>
      </c>
      <c r="L4" s="17"/>
      <c r="M4" s="105" t="s">
        <v>9</v>
      </c>
      <c r="AT4" s="14" t="s">
        <v>4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106" t="s">
        <v>14</v>
      </c>
      <c r="L6" s="17"/>
    </row>
    <row r="7" spans="1:46" s="1" customFormat="1" ht="16.5" customHeight="1">
      <c r="B7" s="17"/>
      <c r="E7" s="247" t="str">
        <f>'Rekapitulácia stavby'!K6</f>
        <v>Verejný vodovod v obci Janov vr. Zmeny</v>
      </c>
      <c r="F7" s="248"/>
      <c r="G7" s="248"/>
      <c r="H7" s="248"/>
      <c r="L7" s="17"/>
    </row>
    <row r="8" spans="1:46" s="2" customFormat="1" ht="12" customHeight="1">
      <c r="A8" s="28"/>
      <c r="B8" s="33"/>
      <c r="C8" s="28"/>
      <c r="D8" s="106" t="s">
        <v>107</v>
      </c>
      <c r="E8" s="28"/>
      <c r="F8" s="28"/>
      <c r="G8" s="28"/>
      <c r="H8" s="28"/>
      <c r="I8" s="28"/>
      <c r="J8" s="28"/>
      <c r="K8" s="28"/>
      <c r="L8" s="45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46" s="2" customFormat="1" ht="16.5" customHeight="1">
      <c r="A9" s="28"/>
      <c r="B9" s="33"/>
      <c r="C9" s="28"/>
      <c r="D9" s="28"/>
      <c r="E9" s="249" t="s">
        <v>344</v>
      </c>
      <c r="F9" s="250"/>
      <c r="G9" s="250"/>
      <c r="H9" s="250"/>
      <c r="I9" s="28"/>
      <c r="J9" s="28"/>
      <c r="K9" s="28"/>
      <c r="L9" s="45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46" s="2" customFormat="1" ht="11.25">
      <c r="A10" s="28"/>
      <c r="B10" s="33"/>
      <c r="C10" s="28"/>
      <c r="D10" s="28"/>
      <c r="E10" s="28"/>
      <c r="F10" s="28"/>
      <c r="G10" s="28"/>
      <c r="H10" s="28"/>
      <c r="I10" s="28"/>
      <c r="J10" s="28"/>
      <c r="K10" s="28"/>
      <c r="L10" s="45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46" s="2" customFormat="1" ht="12" customHeight="1">
      <c r="A11" s="28"/>
      <c r="B11" s="33"/>
      <c r="C11" s="28"/>
      <c r="D11" s="106" t="s">
        <v>16</v>
      </c>
      <c r="E11" s="28"/>
      <c r="F11" s="107" t="s">
        <v>1</v>
      </c>
      <c r="G11" s="28"/>
      <c r="H11" s="28"/>
      <c r="I11" s="106" t="s">
        <v>17</v>
      </c>
      <c r="J11" s="107" t="s">
        <v>1</v>
      </c>
      <c r="K11" s="28"/>
      <c r="L11" s="45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46" s="2" customFormat="1" ht="12" customHeight="1">
      <c r="A12" s="28"/>
      <c r="B12" s="33"/>
      <c r="C12" s="28"/>
      <c r="D12" s="106" t="s">
        <v>18</v>
      </c>
      <c r="E12" s="28"/>
      <c r="F12" s="107" t="s">
        <v>19</v>
      </c>
      <c r="G12" s="28"/>
      <c r="H12" s="28"/>
      <c r="I12" s="106" t="s">
        <v>20</v>
      </c>
      <c r="J12" s="108" t="str">
        <f>'Rekapitulácia stavby'!AN8</f>
        <v>21. 9. 2020</v>
      </c>
      <c r="K12" s="28"/>
      <c r="L12" s="45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46" s="2" customFormat="1" ht="10.9" customHeight="1">
      <c r="A13" s="28"/>
      <c r="B13" s="33"/>
      <c r="C13" s="28"/>
      <c r="D13" s="28"/>
      <c r="E13" s="28"/>
      <c r="F13" s="28"/>
      <c r="G13" s="28"/>
      <c r="H13" s="28"/>
      <c r="I13" s="28"/>
      <c r="J13" s="28"/>
      <c r="K13" s="28"/>
      <c r="L13" s="45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46" s="2" customFormat="1" ht="12" customHeight="1">
      <c r="A14" s="28"/>
      <c r="B14" s="33"/>
      <c r="C14" s="28"/>
      <c r="D14" s="106" t="s">
        <v>22</v>
      </c>
      <c r="E14" s="28"/>
      <c r="F14" s="28"/>
      <c r="G14" s="28"/>
      <c r="H14" s="28"/>
      <c r="I14" s="106" t="s">
        <v>23</v>
      </c>
      <c r="J14" s="107" t="s">
        <v>24</v>
      </c>
      <c r="K14" s="28"/>
      <c r="L14" s="45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46" s="2" customFormat="1" ht="18" customHeight="1">
      <c r="A15" s="28"/>
      <c r="B15" s="33"/>
      <c r="C15" s="28"/>
      <c r="D15" s="28"/>
      <c r="E15" s="107" t="s">
        <v>19</v>
      </c>
      <c r="F15" s="28"/>
      <c r="G15" s="28"/>
      <c r="H15" s="28"/>
      <c r="I15" s="106" t="s">
        <v>25</v>
      </c>
      <c r="J15" s="107" t="s">
        <v>1</v>
      </c>
      <c r="K15" s="28"/>
      <c r="L15" s="45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46" s="2" customFormat="1" ht="6.95" customHeight="1">
      <c r="A16" s="28"/>
      <c r="B16" s="33"/>
      <c r="C16" s="28"/>
      <c r="D16" s="28"/>
      <c r="E16" s="28"/>
      <c r="F16" s="28"/>
      <c r="G16" s="28"/>
      <c r="H16" s="28"/>
      <c r="I16" s="28"/>
      <c r="J16" s="28"/>
      <c r="K16" s="28"/>
      <c r="L16" s="45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>
      <c r="A17" s="28"/>
      <c r="B17" s="33"/>
      <c r="C17" s="28"/>
      <c r="D17" s="106" t="s">
        <v>26</v>
      </c>
      <c r="E17" s="28"/>
      <c r="F17" s="28"/>
      <c r="G17" s="28"/>
      <c r="H17" s="28"/>
      <c r="I17" s="106" t="s">
        <v>23</v>
      </c>
      <c r="J17" s="107" t="s">
        <v>27</v>
      </c>
      <c r="K17" s="28"/>
      <c r="L17" s="45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>
      <c r="A18" s="28"/>
      <c r="B18" s="33"/>
      <c r="C18" s="28"/>
      <c r="D18" s="28"/>
      <c r="E18" s="107" t="s">
        <v>28</v>
      </c>
      <c r="F18" s="28"/>
      <c r="G18" s="28"/>
      <c r="H18" s="28"/>
      <c r="I18" s="106" t="s">
        <v>25</v>
      </c>
      <c r="J18" s="107" t="s">
        <v>29</v>
      </c>
      <c r="K18" s="28"/>
      <c r="L18" s="45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5" customHeight="1">
      <c r="A19" s="28"/>
      <c r="B19" s="33"/>
      <c r="C19" s="28"/>
      <c r="D19" s="28"/>
      <c r="E19" s="28"/>
      <c r="F19" s="28"/>
      <c r="G19" s="28"/>
      <c r="H19" s="28"/>
      <c r="I19" s="28"/>
      <c r="J19" s="28"/>
      <c r="K19" s="28"/>
      <c r="L19" s="45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>
      <c r="A20" s="28"/>
      <c r="B20" s="33"/>
      <c r="C20" s="28"/>
      <c r="D20" s="106" t="s">
        <v>30</v>
      </c>
      <c r="E20" s="28"/>
      <c r="F20" s="28"/>
      <c r="G20" s="28"/>
      <c r="H20" s="28"/>
      <c r="I20" s="106" t="s">
        <v>23</v>
      </c>
      <c r="J20" s="107" t="str">
        <f>IF('Rekapitulácia stavby'!AN16="","",'Rekapitulácia stavby'!AN16)</f>
        <v/>
      </c>
      <c r="K20" s="28"/>
      <c r="L20" s="45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>
      <c r="A21" s="28"/>
      <c r="B21" s="33"/>
      <c r="C21" s="28"/>
      <c r="D21" s="28"/>
      <c r="E21" s="107" t="str">
        <f>IF('Rekapitulácia stavby'!E17="","",'Rekapitulácia stavby'!E17)</f>
        <v xml:space="preserve"> </v>
      </c>
      <c r="F21" s="28"/>
      <c r="G21" s="28"/>
      <c r="H21" s="28"/>
      <c r="I21" s="106" t="s">
        <v>25</v>
      </c>
      <c r="J21" s="107" t="str">
        <f>IF('Rekapitulácia stavby'!AN17="","",'Rekapitulácia stavby'!AN17)</f>
        <v/>
      </c>
      <c r="K21" s="28"/>
      <c r="L21" s="45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5" customHeight="1">
      <c r="A22" s="28"/>
      <c r="B22" s="33"/>
      <c r="C22" s="28"/>
      <c r="D22" s="28"/>
      <c r="E22" s="28"/>
      <c r="F22" s="28"/>
      <c r="G22" s="28"/>
      <c r="H22" s="28"/>
      <c r="I22" s="28"/>
      <c r="J22" s="28"/>
      <c r="K22" s="28"/>
      <c r="L22" s="45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>
      <c r="A23" s="28"/>
      <c r="B23" s="33"/>
      <c r="C23" s="28"/>
      <c r="D23" s="106" t="s">
        <v>33</v>
      </c>
      <c r="E23" s="28"/>
      <c r="F23" s="28"/>
      <c r="G23" s="28"/>
      <c r="H23" s="28"/>
      <c r="I23" s="106" t="s">
        <v>23</v>
      </c>
      <c r="J23" s="107" t="s">
        <v>1</v>
      </c>
      <c r="K23" s="28"/>
      <c r="L23" s="45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>
      <c r="A24" s="28"/>
      <c r="B24" s="33"/>
      <c r="C24" s="28"/>
      <c r="D24" s="28"/>
      <c r="E24" s="107" t="s">
        <v>34</v>
      </c>
      <c r="F24" s="28"/>
      <c r="G24" s="28"/>
      <c r="H24" s="28"/>
      <c r="I24" s="106" t="s">
        <v>25</v>
      </c>
      <c r="J24" s="107" t="s">
        <v>1</v>
      </c>
      <c r="K24" s="28"/>
      <c r="L24" s="45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5" customHeight="1">
      <c r="A25" s="28"/>
      <c r="B25" s="33"/>
      <c r="C25" s="28"/>
      <c r="D25" s="28"/>
      <c r="E25" s="28"/>
      <c r="F25" s="28"/>
      <c r="G25" s="28"/>
      <c r="H25" s="28"/>
      <c r="I25" s="28"/>
      <c r="J25" s="28"/>
      <c r="K25" s="28"/>
      <c r="L25" s="45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>
      <c r="A26" s="28"/>
      <c r="B26" s="33"/>
      <c r="C26" s="28"/>
      <c r="D26" s="106" t="s">
        <v>35</v>
      </c>
      <c r="E26" s="28"/>
      <c r="F26" s="28"/>
      <c r="G26" s="28"/>
      <c r="H26" s="28"/>
      <c r="I26" s="28"/>
      <c r="J26" s="28"/>
      <c r="K26" s="28"/>
      <c r="L26" s="45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>
      <c r="A27" s="109"/>
      <c r="B27" s="110"/>
      <c r="C27" s="109"/>
      <c r="D27" s="109"/>
      <c r="E27" s="251" t="s">
        <v>1</v>
      </c>
      <c r="F27" s="251"/>
      <c r="G27" s="251"/>
      <c r="H27" s="251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>
      <c r="A28" s="28"/>
      <c r="B28" s="33"/>
      <c r="C28" s="28"/>
      <c r="D28" s="28"/>
      <c r="E28" s="28"/>
      <c r="F28" s="28"/>
      <c r="G28" s="28"/>
      <c r="H28" s="28"/>
      <c r="I28" s="28"/>
      <c r="J28" s="28"/>
      <c r="K28" s="28"/>
      <c r="L28" s="45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5" customHeight="1">
      <c r="A29" s="28"/>
      <c r="B29" s="33"/>
      <c r="C29" s="28"/>
      <c r="D29" s="112"/>
      <c r="E29" s="112"/>
      <c r="F29" s="112"/>
      <c r="G29" s="112"/>
      <c r="H29" s="112"/>
      <c r="I29" s="112"/>
      <c r="J29" s="112"/>
      <c r="K29" s="112"/>
      <c r="L29" s="45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25.35" customHeight="1">
      <c r="A30" s="28"/>
      <c r="B30" s="33"/>
      <c r="C30" s="28"/>
      <c r="D30" s="113" t="s">
        <v>36</v>
      </c>
      <c r="E30" s="28"/>
      <c r="F30" s="28"/>
      <c r="G30" s="28"/>
      <c r="H30" s="28"/>
      <c r="I30" s="28"/>
      <c r="J30" s="114">
        <f>ROUND(J122, 2)</f>
        <v>21614.05</v>
      </c>
      <c r="K30" s="28"/>
      <c r="L30" s="45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5" customHeight="1">
      <c r="A31" s="28"/>
      <c r="B31" s="33"/>
      <c r="C31" s="28"/>
      <c r="D31" s="112"/>
      <c r="E31" s="112"/>
      <c r="F31" s="112"/>
      <c r="G31" s="112"/>
      <c r="H31" s="112"/>
      <c r="I31" s="112"/>
      <c r="J31" s="112"/>
      <c r="K31" s="112"/>
      <c r="L31" s="45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5" customHeight="1">
      <c r="A32" s="28"/>
      <c r="B32" s="33"/>
      <c r="C32" s="28"/>
      <c r="D32" s="28"/>
      <c r="E32" s="28"/>
      <c r="F32" s="115" t="s">
        <v>38</v>
      </c>
      <c r="G32" s="28"/>
      <c r="H32" s="28"/>
      <c r="I32" s="115" t="s">
        <v>37</v>
      </c>
      <c r="J32" s="115" t="s">
        <v>39</v>
      </c>
      <c r="K32" s="28"/>
      <c r="L32" s="45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5" customHeight="1">
      <c r="A33" s="28"/>
      <c r="B33" s="33"/>
      <c r="C33" s="28"/>
      <c r="D33" s="116" t="s">
        <v>40</v>
      </c>
      <c r="E33" s="106" t="s">
        <v>41</v>
      </c>
      <c r="F33" s="117">
        <f>ROUND((SUM(BE122:BE151)),  2)</f>
        <v>0</v>
      </c>
      <c r="G33" s="28"/>
      <c r="H33" s="28"/>
      <c r="I33" s="118">
        <v>0.2</v>
      </c>
      <c r="J33" s="117">
        <f>ROUND(((SUM(BE122:BE151))*I33),  2)</f>
        <v>0</v>
      </c>
      <c r="K33" s="28"/>
      <c r="L33" s="45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5" customHeight="1">
      <c r="A34" s="28"/>
      <c r="B34" s="33"/>
      <c r="C34" s="28"/>
      <c r="D34" s="28"/>
      <c r="E34" s="106" t="s">
        <v>42</v>
      </c>
      <c r="F34" s="117">
        <f>ROUND((SUM(BF122:BF151)),  2)</f>
        <v>21614.05</v>
      </c>
      <c r="G34" s="28"/>
      <c r="H34" s="28"/>
      <c r="I34" s="118">
        <v>0.2</v>
      </c>
      <c r="J34" s="117">
        <f>ROUND(((SUM(BF122:BF151))*I34),  2)</f>
        <v>4322.8100000000004</v>
      </c>
      <c r="K34" s="28"/>
      <c r="L34" s="45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5" hidden="1" customHeight="1">
      <c r="A35" s="28"/>
      <c r="B35" s="33"/>
      <c r="C35" s="28"/>
      <c r="D35" s="28"/>
      <c r="E35" s="106" t="s">
        <v>43</v>
      </c>
      <c r="F35" s="117">
        <f>ROUND((SUM(BG122:BG151)),  2)</f>
        <v>0</v>
      </c>
      <c r="G35" s="28"/>
      <c r="H35" s="28"/>
      <c r="I35" s="118">
        <v>0.2</v>
      </c>
      <c r="J35" s="117">
        <f>0</f>
        <v>0</v>
      </c>
      <c r="K35" s="28"/>
      <c r="L35" s="45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5" hidden="1" customHeight="1">
      <c r="A36" s="28"/>
      <c r="B36" s="33"/>
      <c r="C36" s="28"/>
      <c r="D36" s="28"/>
      <c r="E36" s="106" t="s">
        <v>44</v>
      </c>
      <c r="F36" s="117">
        <f>ROUND((SUM(BH122:BH151)),  2)</f>
        <v>0</v>
      </c>
      <c r="G36" s="28"/>
      <c r="H36" s="28"/>
      <c r="I36" s="118">
        <v>0.2</v>
      </c>
      <c r="J36" s="117">
        <f>0</f>
        <v>0</v>
      </c>
      <c r="K36" s="28"/>
      <c r="L36" s="45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5" hidden="1" customHeight="1">
      <c r="A37" s="28"/>
      <c r="B37" s="33"/>
      <c r="C37" s="28"/>
      <c r="D37" s="28"/>
      <c r="E37" s="106" t="s">
        <v>45</v>
      </c>
      <c r="F37" s="117">
        <f>ROUND((SUM(BI122:BI151)),  2)</f>
        <v>0</v>
      </c>
      <c r="G37" s="28"/>
      <c r="H37" s="28"/>
      <c r="I37" s="118">
        <v>0</v>
      </c>
      <c r="J37" s="117">
        <f>0</f>
        <v>0</v>
      </c>
      <c r="K37" s="28"/>
      <c r="L37" s="45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6.95" customHeight="1">
      <c r="A38" s="28"/>
      <c r="B38" s="33"/>
      <c r="C38" s="28"/>
      <c r="D38" s="28"/>
      <c r="E38" s="28"/>
      <c r="F38" s="28"/>
      <c r="G38" s="28"/>
      <c r="H38" s="28"/>
      <c r="I38" s="28"/>
      <c r="J38" s="28"/>
      <c r="K38" s="28"/>
      <c r="L38" s="45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25.35" customHeight="1">
      <c r="A39" s="28"/>
      <c r="B39" s="33"/>
      <c r="C39" s="119"/>
      <c r="D39" s="120" t="s">
        <v>46</v>
      </c>
      <c r="E39" s="121"/>
      <c r="F39" s="121"/>
      <c r="G39" s="122" t="s">
        <v>47</v>
      </c>
      <c r="H39" s="123" t="s">
        <v>48</v>
      </c>
      <c r="I39" s="121"/>
      <c r="J39" s="124">
        <f>SUM(J30:J37)</f>
        <v>25936.86</v>
      </c>
      <c r="K39" s="125"/>
      <c r="L39" s="45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14.45" customHeight="1">
      <c r="A40" s="28"/>
      <c r="B40" s="33"/>
      <c r="C40" s="28"/>
      <c r="D40" s="28"/>
      <c r="E40" s="28"/>
      <c r="F40" s="28"/>
      <c r="G40" s="28"/>
      <c r="H40" s="28"/>
      <c r="I40" s="28"/>
      <c r="J40" s="28"/>
      <c r="K40" s="28"/>
      <c r="L40" s="45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5"/>
      <c r="D50" s="126" t="s">
        <v>49</v>
      </c>
      <c r="E50" s="127"/>
      <c r="F50" s="127"/>
      <c r="G50" s="126" t="s">
        <v>50</v>
      </c>
      <c r="H50" s="127"/>
      <c r="I50" s="127"/>
      <c r="J50" s="127"/>
      <c r="K50" s="127"/>
      <c r="L50" s="45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8"/>
      <c r="B61" s="33"/>
      <c r="C61" s="28"/>
      <c r="D61" s="128" t="s">
        <v>51</v>
      </c>
      <c r="E61" s="129"/>
      <c r="F61" s="130" t="s">
        <v>52</v>
      </c>
      <c r="G61" s="128" t="s">
        <v>51</v>
      </c>
      <c r="H61" s="129"/>
      <c r="I61" s="129"/>
      <c r="J61" s="131" t="s">
        <v>52</v>
      </c>
      <c r="K61" s="129"/>
      <c r="L61" s="45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8"/>
      <c r="B65" s="33"/>
      <c r="C65" s="28"/>
      <c r="D65" s="126" t="s">
        <v>53</v>
      </c>
      <c r="E65" s="132"/>
      <c r="F65" s="132"/>
      <c r="G65" s="126" t="s">
        <v>54</v>
      </c>
      <c r="H65" s="132"/>
      <c r="I65" s="132"/>
      <c r="J65" s="132"/>
      <c r="K65" s="132"/>
      <c r="L65" s="45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8"/>
      <c r="B76" s="33"/>
      <c r="C76" s="28"/>
      <c r="D76" s="128" t="s">
        <v>51</v>
      </c>
      <c r="E76" s="129"/>
      <c r="F76" s="130" t="s">
        <v>52</v>
      </c>
      <c r="G76" s="128" t="s">
        <v>51</v>
      </c>
      <c r="H76" s="129"/>
      <c r="I76" s="129"/>
      <c r="J76" s="131" t="s">
        <v>52</v>
      </c>
      <c r="K76" s="129"/>
      <c r="L76" s="45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5" customHeight="1">
      <c r="A77" s="28"/>
      <c r="B77" s="133"/>
      <c r="C77" s="134"/>
      <c r="D77" s="134"/>
      <c r="E77" s="134"/>
      <c r="F77" s="134"/>
      <c r="G77" s="134"/>
      <c r="H77" s="134"/>
      <c r="I77" s="134"/>
      <c r="J77" s="134"/>
      <c r="K77" s="134"/>
      <c r="L77" s="45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47" s="2" customFormat="1" ht="6.95" customHeight="1">
      <c r="A81" s="28"/>
      <c r="B81" s="135"/>
      <c r="C81" s="136"/>
      <c r="D81" s="136"/>
      <c r="E81" s="136"/>
      <c r="F81" s="136"/>
      <c r="G81" s="136"/>
      <c r="H81" s="136"/>
      <c r="I81" s="136"/>
      <c r="J81" s="136"/>
      <c r="K81" s="136"/>
      <c r="L81" s="45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47" s="2" customFormat="1" ht="24.95" customHeight="1">
      <c r="A82" s="28"/>
      <c r="B82" s="29"/>
      <c r="C82" s="20" t="s">
        <v>109</v>
      </c>
      <c r="D82" s="30"/>
      <c r="E82" s="30"/>
      <c r="F82" s="30"/>
      <c r="G82" s="30"/>
      <c r="H82" s="30"/>
      <c r="I82" s="30"/>
      <c r="J82" s="30"/>
      <c r="K82" s="30"/>
      <c r="L82" s="45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47" s="2" customFormat="1" ht="6.95" customHeight="1">
      <c r="A83" s="28"/>
      <c r="B83" s="29"/>
      <c r="C83" s="30"/>
      <c r="D83" s="30"/>
      <c r="E83" s="30"/>
      <c r="F83" s="30"/>
      <c r="G83" s="30"/>
      <c r="H83" s="30"/>
      <c r="I83" s="30"/>
      <c r="J83" s="30"/>
      <c r="K83" s="30"/>
      <c r="L83" s="45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47" s="2" customFormat="1" ht="12" customHeight="1">
      <c r="A84" s="28"/>
      <c r="B84" s="29"/>
      <c r="C84" s="25" t="s">
        <v>14</v>
      </c>
      <c r="D84" s="30"/>
      <c r="E84" s="30"/>
      <c r="F84" s="30"/>
      <c r="G84" s="30"/>
      <c r="H84" s="30"/>
      <c r="I84" s="30"/>
      <c r="J84" s="30"/>
      <c r="K84" s="30"/>
      <c r="L84" s="45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47" s="2" customFormat="1" ht="16.5" customHeight="1">
      <c r="A85" s="28"/>
      <c r="B85" s="29"/>
      <c r="C85" s="30"/>
      <c r="D85" s="30"/>
      <c r="E85" s="252" t="str">
        <f>E7</f>
        <v>Verejný vodovod v obci Janov vr. Zmeny</v>
      </c>
      <c r="F85" s="253"/>
      <c r="G85" s="253"/>
      <c r="H85" s="253"/>
      <c r="I85" s="30"/>
      <c r="J85" s="30"/>
      <c r="K85" s="30"/>
      <c r="L85" s="45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47" s="2" customFormat="1" ht="12" customHeight="1">
      <c r="A86" s="28"/>
      <c r="B86" s="29"/>
      <c r="C86" s="25" t="s">
        <v>107</v>
      </c>
      <c r="D86" s="30"/>
      <c r="E86" s="30"/>
      <c r="F86" s="30"/>
      <c r="G86" s="30"/>
      <c r="H86" s="30"/>
      <c r="I86" s="30"/>
      <c r="J86" s="30"/>
      <c r="K86" s="30"/>
      <c r="L86" s="45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47" s="2" customFormat="1" ht="16.5" customHeight="1">
      <c r="A87" s="28"/>
      <c r="B87" s="29"/>
      <c r="C87" s="30"/>
      <c r="D87" s="30"/>
      <c r="E87" s="211" t="str">
        <f>E9</f>
        <v>MK_Zmena - časť1 MK</v>
      </c>
      <c r="F87" s="254"/>
      <c r="G87" s="254"/>
      <c r="H87" s="254"/>
      <c r="I87" s="30"/>
      <c r="J87" s="30"/>
      <c r="K87" s="30"/>
      <c r="L87" s="45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47" s="2" customFormat="1" ht="6.95" customHeight="1">
      <c r="A88" s="28"/>
      <c r="B88" s="29"/>
      <c r="C88" s="30"/>
      <c r="D88" s="30"/>
      <c r="E88" s="30"/>
      <c r="F88" s="30"/>
      <c r="G88" s="30"/>
      <c r="H88" s="30"/>
      <c r="I88" s="30"/>
      <c r="J88" s="30"/>
      <c r="K88" s="30"/>
      <c r="L88" s="45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47" s="2" customFormat="1" ht="12" customHeight="1">
      <c r="A89" s="28"/>
      <c r="B89" s="29"/>
      <c r="C89" s="25" t="s">
        <v>18</v>
      </c>
      <c r="D89" s="30"/>
      <c r="E89" s="30"/>
      <c r="F89" s="23" t="str">
        <f>F12</f>
        <v>Obec Janov</v>
      </c>
      <c r="G89" s="30"/>
      <c r="H89" s="30"/>
      <c r="I89" s="25" t="s">
        <v>20</v>
      </c>
      <c r="J89" s="60" t="str">
        <f>IF(J12="","",J12)</f>
        <v>21. 9. 2020</v>
      </c>
      <c r="K89" s="30"/>
      <c r="L89" s="45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47" s="2" customFormat="1" ht="6.95" customHeight="1">
      <c r="A90" s="28"/>
      <c r="B90" s="29"/>
      <c r="C90" s="30"/>
      <c r="D90" s="30"/>
      <c r="E90" s="30"/>
      <c r="F90" s="30"/>
      <c r="G90" s="30"/>
      <c r="H90" s="30"/>
      <c r="I90" s="30"/>
      <c r="J90" s="30"/>
      <c r="K90" s="30"/>
      <c r="L90" s="45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47" s="2" customFormat="1" ht="15.2" customHeight="1">
      <c r="A91" s="28"/>
      <c r="B91" s="29"/>
      <c r="C91" s="25" t="s">
        <v>22</v>
      </c>
      <c r="D91" s="30"/>
      <c r="E91" s="30"/>
      <c r="F91" s="23" t="str">
        <f>E15</f>
        <v>Obec Janov</v>
      </c>
      <c r="G91" s="30"/>
      <c r="H91" s="30"/>
      <c r="I91" s="25" t="s">
        <v>30</v>
      </c>
      <c r="J91" s="26" t="str">
        <f>E21</f>
        <v xml:space="preserve"> </v>
      </c>
      <c r="K91" s="30"/>
      <c r="L91" s="45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47" s="2" customFormat="1" ht="15.2" customHeight="1">
      <c r="A92" s="28"/>
      <c r="B92" s="29"/>
      <c r="C92" s="25" t="s">
        <v>26</v>
      </c>
      <c r="D92" s="30"/>
      <c r="E92" s="30"/>
      <c r="F92" s="23" t="str">
        <f>IF(E18="","",E18)</f>
        <v>EKOFORM spol. s r.o. Levice</v>
      </c>
      <c r="G92" s="30"/>
      <c r="H92" s="30"/>
      <c r="I92" s="25" t="s">
        <v>33</v>
      </c>
      <c r="J92" s="26" t="str">
        <f>E24</f>
        <v>Ing. Mihálková</v>
      </c>
      <c r="K92" s="30"/>
      <c r="L92" s="45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47" s="2" customFormat="1" ht="10.35" customHeight="1">
      <c r="A93" s="28"/>
      <c r="B93" s="29"/>
      <c r="C93" s="30"/>
      <c r="D93" s="30"/>
      <c r="E93" s="30"/>
      <c r="F93" s="30"/>
      <c r="G93" s="30"/>
      <c r="H93" s="30"/>
      <c r="I93" s="30"/>
      <c r="J93" s="30"/>
      <c r="K93" s="30"/>
      <c r="L93" s="45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47" s="2" customFormat="1" ht="29.25" customHeight="1">
      <c r="A94" s="28"/>
      <c r="B94" s="29"/>
      <c r="C94" s="137" t="s">
        <v>110</v>
      </c>
      <c r="D94" s="138"/>
      <c r="E94" s="138"/>
      <c r="F94" s="138"/>
      <c r="G94" s="138"/>
      <c r="H94" s="138"/>
      <c r="I94" s="138"/>
      <c r="J94" s="139" t="s">
        <v>111</v>
      </c>
      <c r="K94" s="138"/>
      <c r="L94" s="45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47" s="2" customFormat="1" ht="10.35" customHeight="1">
      <c r="A95" s="28"/>
      <c r="B95" s="29"/>
      <c r="C95" s="30"/>
      <c r="D95" s="30"/>
      <c r="E95" s="30"/>
      <c r="F95" s="30"/>
      <c r="G95" s="30"/>
      <c r="H95" s="30"/>
      <c r="I95" s="30"/>
      <c r="J95" s="30"/>
      <c r="K95" s="30"/>
      <c r="L95" s="45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9" customHeight="1">
      <c r="A96" s="28"/>
      <c r="B96" s="29"/>
      <c r="C96" s="140" t="s">
        <v>112</v>
      </c>
      <c r="D96" s="30"/>
      <c r="E96" s="30"/>
      <c r="F96" s="30"/>
      <c r="G96" s="30"/>
      <c r="H96" s="30"/>
      <c r="I96" s="30"/>
      <c r="J96" s="78">
        <f>J122</f>
        <v>21614.050000000003</v>
      </c>
      <c r="K96" s="30"/>
      <c r="L96" s="45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4" t="s">
        <v>113</v>
      </c>
    </row>
    <row r="97" spans="1:31" s="9" customFormat="1" ht="24.95" customHeight="1">
      <c r="B97" s="141"/>
      <c r="C97" s="142"/>
      <c r="D97" s="143" t="s">
        <v>142</v>
      </c>
      <c r="E97" s="144"/>
      <c r="F97" s="144"/>
      <c r="G97" s="144"/>
      <c r="H97" s="144"/>
      <c r="I97" s="144"/>
      <c r="J97" s="145">
        <f>J123</f>
        <v>21614.050000000003</v>
      </c>
      <c r="K97" s="142"/>
      <c r="L97" s="146"/>
    </row>
    <row r="98" spans="1:31" s="10" customFormat="1" ht="19.899999999999999" customHeight="1">
      <c r="B98" s="147"/>
      <c r="C98" s="148"/>
      <c r="D98" s="149" t="s">
        <v>143</v>
      </c>
      <c r="E98" s="150"/>
      <c r="F98" s="150"/>
      <c r="G98" s="150"/>
      <c r="H98" s="150"/>
      <c r="I98" s="150"/>
      <c r="J98" s="151">
        <f>J124</f>
        <v>5431.3600000000006</v>
      </c>
      <c r="K98" s="148"/>
      <c r="L98" s="152"/>
    </row>
    <row r="99" spans="1:31" s="10" customFormat="1" ht="19.899999999999999" customHeight="1">
      <c r="B99" s="147"/>
      <c r="C99" s="148"/>
      <c r="D99" s="149" t="s">
        <v>144</v>
      </c>
      <c r="E99" s="150"/>
      <c r="F99" s="150"/>
      <c r="G99" s="150"/>
      <c r="H99" s="150"/>
      <c r="I99" s="150"/>
      <c r="J99" s="151">
        <f>J135</f>
        <v>872.4</v>
      </c>
      <c r="K99" s="148"/>
      <c r="L99" s="152"/>
    </row>
    <row r="100" spans="1:31" s="10" customFormat="1" ht="19.899999999999999" customHeight="1">
      <c r="B100" s="147"/>
      <c r="C100" s="148"/>
      <c r="D100" s="149" t="s">
        <v>145</v>
      </c>
      <c r="E100" s="150"/>
      <c r="F100" s="150"/>
      <c r="G100" s="150"/>
      <c r="H100" s="150"/>
      <c r="I100" s="150"/>
      <c r="J100" s="151">
        <f>J137</f>
        <v>3299.75</v>
      </c>
      <c r="K100" s="148"/>
      <c r="L100" s="152"/>
    </row>
    <row r="101" spans="1:31" s="10" customFormat="1" ht="19.899999999999999" customHeight="1">
      <c r="B101" s="147"/>
      <c r="C101" s="148"/>
      <c r="D101" s="149" t="s">
        <v>146</v>
      </c>
      <c r="E101" s="150"/>
      <c r="F101" s="150"/>
      <c r="G101" s="150"/>
      <c r="H101" s="150"/>
      <c r="I101" s="150"/>
      <c r="J101" s="151">
        <f>J147</f>
        <v>7500</v>
      </c>
      <c r="K101" s="148"/>
      <c r="L101" s="152"/>
    </row>
    <row r="102" spans="1:31" s="10" customFormat="1" ht="19.899999999999999" customHeight="1">
      <c r="B102" s="147"/>
      <c r="C102" s="148"/>
      <c r="D102" s="149" t="s">
        <v>345</v>
      </c>
      <c r="E102" s="150"/>
      <c r="F102" s="150"/>
      <c r="G102" s="150"/>
      <c r="H102" s="150"/>
      <c r="I102" s="150"/>
      <c r="J102" s="151">
        <f>J150</f>
        <v>4510.54</v>
      </c>
      <c r="K102" s="148"/>
      <c r="L102" s="152"/>
    </row>
    <row r="103" spans="1:31" s="2" customFormat="1" ht="21.75" customHeight="1">
      <c r="A103" s="28"/>
      <c r="B103" s="29"/>
      <c r="C103" s="30"/>
      <c r="D103" s="30"/>
      <c r="E103" s="30"/>
      <c r="F103" s="30"/>
      <c r="G103" s="30"/>
      <c r="H103" s="30"/>
      <c r="I103" s="30"/>
      <c r="J103" s="30"/>
      <c r="K103" s="30"/>
      <c r="L103" s="45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</row>
    <row r="104" spans="1:31" s="2" customFormat="1" ht="6.95" customHeight="1">
      <c r="A104" s="28"/>
      <c r="B104" s="48"/>
      <c r="C104" s="49"/>
      <c r="D104" s="49"/>
      <c r="E104" s="49"/>
      <c r="F104" s="49"/>
      <c r="G104" s="49"/>
      <c r="H104" s="49"/>
      <c r="I104" s="49"/>
      <c r="J104" s="49"/>
      <c r="K104" s="49"/>
      <c r="L104" s="45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</row>
    <row r="108" spans="1:31" s="2" customFormat="1" ht="6.95" customHeight="1">
      <c r="A108" s="28"/>
      <c r="B108" s="50"/>
      <c r="C108" s="51"/>
      <c r="D108" s="51"/>
      <c r="E108" s="51"/>
      <c r="F108" s="51"/>
      <c r="G108" s="51"/>
      <c r="H108" s="51"/>
      <c r="I108" s="51"/>
      <c r="J108" s="51"/>
      <c r="K108" s="51"/>
      <c r="L108" s="45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pans="1:31" s="2" customFormat="1" ht="24.95" customHeight="1">
      <c r="A109" s="28"/>
      <c r="B109" s="29"/>
      <c r="C109" s="20" t="s">
        <v>116</v>
      </c>
      <c r="D109" s="30"/>
      <c r="E109" s="30"/>
      <c r="F109" s="30"/>
      <c r="G109" s="30"/>
      <c r="H109" s="30"/>
      <c r="I109" s="30"/>
      <c r="J109" s="30"/>
      <c r="K109" s="30"/>
      <c r="L109" s="45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31" s="2" customFormat="1" ht="6.95" customHeight="1">
      <c r="A110" s="28"/>
      <c r="B110" s="29"/>
      <c r="C110" s="30"/>
      <c r="D110" s="30"/>
      <c r="E110" s="30"/>
      <c r="F110" s="30"/>
      <c r="G110" s="30"/>
      <c r="H110" s="30"/>
      <c r="I110" s="30"/>
      <c r="J110" s="30"/>
      <c r="K110" s="30"/>
      <c r="L110" s="45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s="2" customFormat="1" ht="12" customHeight="1">
      <c r="A111" s="28"/>
      <c r="B111" s="29"/>
      <c r="C111" s="25" t="s">
        <v>14</v>
      </c>
      <c r="D111" s="30"/>
      <c r="E111" s="30"/>
      <c r="F111" s="30"/>
      <c r="G111" s="30"/>
      <c r="H111" s="30"/>
      <c r="I111" s="30"/>
      <c r="J111" s="30"/>
      <c r="K111" s="30"/>
      <c r="L111" s="45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s="2" customFormat="1" ht="16.5" customHeight="1">
      <c r="A112" s="28"/>
      <c r="B112" s="29"/>
      <c r="C112" s="30"/>
      <c r="D112" s="30"/>
      <c r="E112" s="252" t="str">
        <f>E7</f>
        <v>Verejný vodovod v obci Janov vr. Zmeny</v>
      </c>
      <c r="F112" s="253"/>
      <c r="G112" s="253"/>
      <c r="H112" s="253"/>
      <c r="I112" s="30"/>
      <c r="J112" s="30"/>
      <c r="K112" s="30"/>
      <c r="L112" s="45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65" s="2" customFormat="1" ht="12" customHeight="1">
      <c r="A113" s="28"/>
      <c r="B113" s="29"/>
      <c r="C113" s="25" t="s">
        <v>107</v>
      </c>
      <c r="D113" s="30"/>
      <c r="E113" s="30"/>
      <c r="F113" s="30"/>
      <c r="G113" s="30"/>
      <c r="H113" s="30"/>
      <c r="I113" s="30"/>
      <c r="J113" s="30"/>
      <c r="K113" s="30"/>
      <c r="L113" s="45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65" s="2" customFormat="1" ht="16.5" customHeight="1">
      <c r="A114" s="28"/>
      <c r="B114" s="29"/>
      <c r="C114" s="30"/>
      <c r="D114" s="30"/>
      <c r="E114" s="211" t="str">
        <f>E9</f>
        <v>MK_Zmena - časť1 MK</v>
      </c>
      <c r="F114" s="254"/>
      <c r="G114" s="254"/>
      <c r="H114" s="254"/>
      <c r="I114" s="30"/>
      <c r="J114" s="30"/>
      <c r="K114" s="30"/>
      <c r="L114" s="45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65" s="2" customFormat="1" ht="6.95" customHeight="1">
      <c r="A115" s="28"/>
      <c r="B115" s="29"/>
      <c r="C115" s="30"/>
      <c r="D115" s="30"/>
      <c r="E115" s="30"/>
      <c r="F115" s="30"/>
      <c r="G115" s="30"/>
      <c r="H115" s="30"/>
      <c r="I115" s="30"/>
      <c r="J115" s="30"/>
      <c r="K115" s="30"/>
      <c r="L115" s="45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65" s="2" customFormat="1" ht="12" customHeight="1">
      <c r="A116" s="28"/>
      <c r="B116" s="29"/>
      <c r="C116" s="25" t="s">
        <v>18</v>
      </c>
      <c r="D116" s="30"/>
      <c r="E116" s="30"/>
      <c r="F116" s="23" t="str">
        <f>F12</f>
        <v>Obec Janov</v>
      </c>
      <c r="G116" s="30"/>
      <c r="H116" s="30"/>
      <c r="I116" s="25" t="s">
        <v>20</v>
      </c>
      <c r="J116" s="60" t="str">
        <f>IF(J12="","",J12)</f>
        <v>21. 9. 2020</v>
      </c>
      <c r="K116" s="30"/>
      <c r="L116" s="45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65" s="2" customFormat="1" ht="6.95" customHeight="1">
      <c r="A117" s="28"/>
      <c r="B117" s="29"/>
      <c r="C117" s="30"/>
      <c r="D117" s="30"/>
      <c r="E117" s="30"/>
      <c r="F117" s="30"/>
      <c r="G117" s="30"/>
      <c r="H117" s="30"/>
      <c r="I117" s="30"/>
      <c r="J117" s="30"/>
      <c r="K117" s="30"/>
      <c r="L117" s="45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65" s="2" customFormat="1" ht="15.2" customHeight="1">
      <c r="A118" s="28"/>
      <c r="B118" s="29"/>
      <c r="C118" s="25" t="s">
        <v>22</v>
      </c>
      <c r="D118" s="30"/>
      <c r="E118" s="30"/>
      <c r="F118" s="23" t="str">
        <f>E15</f>
        <v>Obec Janov</v>
      </c>
      <c r="G118" s="30"/>
      <c r="H118" s="30"/>
      <c r="I118" s="25" t="s">
        <v>30</v>
      </c>
      <c r="J118" s="26" t="str">
        <f>E21</f>
        <v xml:space="preserve"> </v>
      </c>
      <c r="K118" s="30"/>
      <c r="L118" s="45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65" s="2" customFormat="1" ht="15.2" customHeight="1">
      <c r="A119" s="28"/>
      <c r="B119" s="29"/>
      <c r="C119" s="25" t="s">
        <v>26</v>
      </c>
      <c r="D119" s="30"/>
      <c r="E119" s="30"/>
      <c r="F119" s="23" t="str">
        <f>IF(E18="","",E18)</f>
        <v>EKOFORM spol. s r.o. Levice</v>
      </c>
      <c r="G119" s="30"/>
      <c r="H119" s="30"/>
      <c r="I119" s="25" t="s">
        <v>33</v>
      </c>
      <c r="J119" s="26" t="str">
        <f>E24</f>
        <v>Ing. Mihálková</v>
      </c>
      <c r="K119" s="30"/>
      <c r="L119" s="45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65" s="2" customFormat="1" ht="10.35" customHeight="1">
      <c r="A120" s="28"/>
      <c r="B120" s="29"/>
      <c r="C120" s="30"/>
      <c r="D120" s="30"/>
      <c r="E120" s="30"/>
      <c r="F120" s="30"/>
      <c r="G120" s="30"/>
      <c r="H120" s="30"/>
      <c r="I120" s="30"/>
      <c r="J120" s="30"/>
      <c r="K120" s="30"/>
      <c r="L120" s="45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  <row r="121" spans="1:65" s="11" customFormat="1" ht="29.25" customHeight="1">
      <c r="A121" s="153"/>
      <c r="B121" s="154"/>
      <c r="C121" s="155" t="s">
        <v>117</v>
      </c>
      <c r="D121" s="156" t="s">
        <v>61</v>
      </c>
      <c r="E121" s="156" t="s">
        <v>57</v>
      </c>
      <c r="F121" s="156" t="s">
        <v>58</v>
      </c>
      <c r="G121" s="156" t="s">
        <v>118</v>
      </c>
      <c r="H121" s="156" t="s">
        <v>119</v>
      </c>
      <c r="I121" s="156" t="s">
        <v>120</v>
      </c>
      <c r="J121" s="157" t="s">
        <v>111</v>
      </c>
      <c r="K121" s="158" t="s">
        <v>121</v>
      </c>
      <c r="L121" s="159"/>
      <c r="M121" s="69" t="s">
        <v>1</v>
      </c>
      <c r="N121" s="70" t="s">
        <v>40</v>
      </c>
      <c r="O121" s="70" t="s">
        <v>122</v>
      </c>
      <c r="P121" s="70" t="s">
        <v>123</v>
      </c>
      <c r="Q121" s="70" t="s">
        <v>124</v>
      </c>
      <c r="R121" s="70" t="s">
        <v>125</v>
      </c>
      <c r="S121" s="70" t="s">
        <v>126</v>
      </c>
      <c r="T121" s="71" t="s">
        <v>127</v>
      </c>
      <c r="U121" s="153"/>
      <c r="V121" s="153"/>
      <c r="W121" s="153"/>
      <c r="X121" s="153"/>
      <c r="Y121" s="153"/>
      <c r="Z121" s="153"/>
      <c r="AA121" s="153"/>
      <c r="AB121" s="153"/>
      <c r="AC121" s="153"/>
      <c r="AD121" s="153"/>
      <c r="AE121" s="153"/>
    </row>
    <row r="122" spans="1:65" s="2" customFormat="1" ht="22.9" customHeight="1">
      <c r="A122" s="28"/>
      <c r="B122" s="29"/>
      <c r="C122" s="76" t="s">
        <v>112</v>
      </c>
      <c r="D122" s="30"/>
      <c r="E122" s="30"/>
      <c r="F122" s="30"/>
      <c r="G122" s="30"/>
      <c r="H122" s="30"/>
      <c r="I122" s="30"/>
      <c r="J122" s="160">
        <f>BK122</f>
        <v>21614.050000000003</v>
      </c>
      <c r="K122" s="30"/>
      <c r="L122" s="33"/>
      <c r="M122" s="72"/>
      <c r="N122" s="161"/>
      <c r="O122" s="73"/>
      <c r="P122" s="162">
        <f>P123</f>
        <v>0</v>
      </c>
      <c r="Q122" s="73"/>
      <c r="R122" s="162">
        <f>R123</f>
        <v>150.5019999999999</v>
      </c>
      <c r="S122" s="73"/>
      <c r="T122" s="163">
        <f>T123</f>
        <v>0</v>
      </c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T122" s="14" t="s">
        <v>75</v>
      </c>
      <c r="AU122" s="14" t="s">
        <v>113</v>
      </c>
      <c r="BK122" s="164">
        <f>BK123</f>
        <v>21614.050000000003</v>
      </c>
    </row>
    <row r="123" spans="1:65" s="12" customFormat="1" ht="25.9" customHeight="1">
      <c r="B123" s="165"/>
      <c r="C123" s="166"/>
      <c r="D123" s="167" t="s">
        <v>75</v>
      </c>
      <c r="E123" s="168" t="s">
        <v>147</v>
      </c>
      <c r="F123" s="168" t="s">
        <v>148</v>
      </c>
      <c r="G123" s="166"/>
      <c r="H123" s="166"/>
      <c r="I123" s="166"/>
      <c r="J123" s="169">
        <f>BK123</f>
        <v>21614.050000000003</v>
      </c>
      <c r="K123" s="166"/>
      <c r="L123" s="170"/>
      <c r="M123" s="171"/>
      <c r="N123" s="172"/>
      <c r="O123" s="172"/>
      <c r="P123" s="173">
        <f>P124+P135+P137+P147+P150</f>
        <v>0</v>
      </c>
      <c r="Q123" s="172"/>
      <c r="R123" s="173">
        <f>R124+R135+R137+R147+R150</f>
        <v>150.5019999999999</v>
      </c>
      <c r="S123" s="172"/>
      <c r="T123" s="174">
        <f>T124+T135+T137+T147+T150</f>
        <v>0</v>
      </c>
      <c r="AR123" s="175" t="s">
        <v>83</v>
      </c>
      <c r="AT123" s="176" t="s">
        <v>75</v>
      </c>
      <c r="AU123" s="176" t="s">
        <v>13</v>
      </c>
      <c r="AY123" s="175" t="s">
        <v>131</v>
      </c>
      <c r="BK123" s="177">
        <f>BK124+BK135+BK137+BK147+BK150</f>
        <v>21614.050000000003</v>
      </c>
    </row>
    <row r="124" spans="1:65" s="12" customFormat="1" ht="22.9" customHeight="1">
      <c r="B124" s="165"/>
      <c r="C124" s="166"/>
      <c r="D124" s="167" t="s">
        <v>75</v>
      </c>
      <c r="E124" s="178" t="s">
        <v>83</v>
      </c>
      <c r="F124" s="178" t="s">
        <v>149</v>
      </c>
      <c r="G124" s="166"/>
      <c r="H124" s="166"/>
      <c r="I124" s="166"/>
      <c r="J124" s="179">
        <f>BK124</f>
        <v>5431.3600000000006</v>
      </c>
      <c r="K124" s="166"/>
      <c r="L124" s="170"/>
      <c r="M124" s="171"/>
      <c r="N124" s="172"/>
      <c r="O124" s="172"/>
      <c r="P124" s="173">
        <f>SUM(P125:P134)</f>
        <v>0</v>
      </c>
      <c r="Q124" s="172"/>
      <c r="R124" s="173">
        <f>SUM(R125:R134)</f>
        <v>0.24095000000000011</v>
      </c>
      <c r="S124" s="172"/>
      <c r="T124" s="174">
        <f>SUM(T125:T134)</f>
        <v>0</v>
      </c>
      <c r="AR124" s="175" t="s">
        <v>83</v>
      </c>
      <c r="AT124" s="176" t="s">
        <v>75</v>
      </c>
      <c r="AU124" s="176" t="s">
        <v>83</v>
      </c>
      <c r="AY124" s="175" t="s">
        <v>131</v>
      </c>
      <c r="BK124" s="177">
        <f>SUM(BK125:BK134)</f>
        <v>5431.3600000000006</v>
      </c>
    </row>
    <row r="125" spans="1:65" s="2" customFormat="1" ht="14.45" customHeight="1">
      <c r="A125" s="28"/>
      <c r="B125" s="29"/>
      <c r="C125" s="195" t="s">
        <v>13</v>
      </c>
      <c r="D125" s="195" t="s">
        <v>150</v>
      </c>
      <c r="E125" s="196" t="s">
        <v>151</v>
      </c>
      <c r="F125" s="197" t="s">
        <v>152</v>
      </c>
      <c r="G125" s="198" t="s">
        <v>153</v>
      </c>
      <c r="H125" s="199">
        <v>74.52</v>
      </c>
      <c r="I125" s="200">
        <v>29.41</v>
      </c>
      <c r="J125" s="201">
        <f t="shared" ref="J125:J134" si="0">ROUND(I125*H125,2)</f>
        <v>2191.63</v>
      </c>
      <c r="K125" s="202"/>
      <c r="L125" s="33"/>
      <c r="M125" s="203" t="s">
        <v>1</v>
      </c>
      <c r="N125" s="204" t="s">
        <v>42</v>
      </c>
      <c r="O125" s="205">
        <v>0</v>
      </c>
      <c r="P125" s="205">
        <f t="shared" ref="P125:P134" si="1">O125*H125</f>
        <v>0</v>
      </c>
      <c r="Q125" s="205">
        <v>0</v>
      </c>
      <c r="R125" s="205">
        <f t="shared" ref="R125:R134" si="2">Q125*H125</f>
        <v>0</v>
      </c>
      <c r="S125" s="205">
        <v>0</v>
      </c>
      <c r="T125" s="206">
        <f t="shared" ref="T125:T134" si="3">S125*H125</f>
        <v>0</v>
      </c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R125" s="193" t="s">
        <v>154</v>
      </c>
      <c r="AT125" s="193" t="s">
        <v>150</v>
      </c>
      <c r="AU125" s="193" t="s">
        <v>138</v>
      </c>
      <c r="AY125" s="14" t="s">
        <v>131</v>
      </c>
      <c r="BE125" s="194">
        <f t="shared" ref="BE125:BE134" si="4">IF(N125="základná",J125,0)</f>
        <v>0</v>
      </c>
      <c r="BF125" s="194">
        <f t="shared" ref="BF125:BF134" si="5">IF(N125="znížená",J125,0)</f>
        <v>2191.63</v>
      </c>
      <c r="BG125" s="194">
        <f t="shared" ref="BG125:BG134" si="6">IF(N125="zákl. prenesená",J125,0)</f>
        <v>0</v>
      </c>
      <c r="BH125" s="194">
        <f t="shared" ref="BH125:BH134" si="7">IF(N125="zníž. prenesená",J125,0)</f>
        <v>0</v>
      </c>
      <c r="BI125" s="194">
        <f t="shared" ref="BI125:BI134" si="8">IF(N125="nulová",J125,0)</f>
        <v>0</v>
      </c>
      <c r="BJ125" s="14" t="s">
        <v>138</v>
      </c>
      <c r="BK125" s="194">
        <f t="shared" ref="BK125:BK134" si="9">ROUND(I125*H125,2)</f>
        <v>2191.63</v>
      </c>
      <c r="BL125" s="14" t="s">
        <v>154</v>
      </c>
      <c r="BM125" s="193" t="s">
        <v>138</v>
      </c>
    </row>
    <row r="126" spans="1:65" s="2" customFormat="1" ht="37.9" customHeight="1">
      <c r="A126" s="28"/>
      <c r="B126" s="29"/>
      <c r="C126" s="195" t="s">
        <v>13</v>
      </c>
      <c r="D126" s="195" t="s">
        <v>150</v>
      </c>
      <c r="E126" s="196" t="s">
        <v>155</v>
      </c>
      <c r="F126" s="197" t="s">
        <v>156</v>
      </c>
      <c r="G126" s="198" t="s">
        <v>153</v>
      </c>
      <c r="H126" s="199">
        <v>74.52</v>
      </c>
      <c r="I126" s="200">
        <v>8.33</v>
      </c>
      <c r="J126" s="201">
        <f t="shared" si="0"/>
        <v>620.75</v>
      </c>
      <c r="K126" s="202"/>
      <c r="L126" s="33"/>
      <c r="M126" s="203" t="s">
        <v>1</v>
      </c>
      <c r="N126" s="204" t="s">
        <v>42</v>
      </c>
      <c r="O126" s="205">
        <v>0</v>
      </c>
      <c r="P126" s="205">
        <f t="shared" si="1"/>
        <v>0</v>
      </c>
      <c r="Q126" s="205">
        <v>0</v>
      </c>
      <c r="R126" s="205">
        <f t="shared" si="2"/>
        <v>0</v>
      </c>
      <c r="S126" s="205">
        <v>0</v>
      </c>
      <c r="T126" s="206">
        <f t="shared" si="3"/>
        <v>0</v>
      </c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R126" s="193" t="s">
        <v>154</v>
      </c>
      <c r="AT126" s="193" t="s">
        <v>150</v>
      </c>
      <c r="AU126" s="193" t="s">
        <v>138</v>
      </c>
      <c r="AY126" s="14" t="s">
        <v>131</v>
      </c>
      <c r="BE126" s="194">
        <f t="shared" si="4"/>
        <v>0</v>
      </c>
      <c r="BF126" s="194">
        <f t="shared" si="5"/>
        <v>620.75</v>
      </c>
      <c r="BG126" s="194">
        <f t="shared" si="6"/>
        <v>0</v>
      </c>
      <c r="BH126" s="194">
        <f t="shared" si="7"/>
        <v>0</v>
      </c>
      <c r="BI126" s="194">
        <f t="shared" si="8"/>
        <v>0</v>
      </c>
      <c r="BJ126" s="14" t="s">
        <v>138</v>
      </c>
      <c r="BK126" s="194">
        <f t="shared" si="9"/>
        <v>620.75</v>
      </c>
      <c r="BL126" s="14" t="s">
        <v>154</v>
      </c>
      <c r="BM126" s="193" t="s">
        <v>154</v>
      </c>
    </row>
    <row r="127" spans="1:65" s="2" customFormat="1" ht="14.45" customHeight="1">
      <c r="A127" s="28"/>
      <c r="B127" s="29"/>
      <c r="C127" s="195" t="s">
        <v>13</v>
      </c>
      <c r="D127" s="195" t="s">
        <v>150</v>
      </c>
      <c r="E127" s="196" t="s">
        <v>157</v>
      </c>
      <c r="F127" s="197" t="s">
        <v>158</v>
      </c>
      <c r="G127" s="198" t="s">
        <v>153</v>
      </c>
      <c r="H127" s="199">
        <v>12.15</v>
      </c>
      <c r="I127" s="200">
        <v>44.65</v>
      </c>
      <c r="J127" s="201">
        <f t="shared" si="0"/>
        <v>542.5</v>
      </c>
      <c r="K127" s="202"/>
      <c r="L127" s="33"/>
      <c r="M127" s="203" t="s">
        <v>1</v>
      </c>
      <c r="N127" s="204" t="s">
        <v>42</v>
      </c>
      <c r="O127" s="205">
        <v>0</v>
      </c>
      <c r="P127" s="205">
        <f t="shared" si="1"/>
        <v>0</v>
      </c>
      <c r="Q127" s="205">
        <v>0</v>
      </c>
      <c r="R127" s="205">
        <f t="shared" si="2"/>
        <v>0</v>
      </c>
      <c r="S127" s="205">
        <v>0</v>
      </c>
      <c r="T127" s="206">
        <f t="shared" si="3"/>
        <v>0</v>
      </c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R127" s="193" t="s">
        <v>154</v>
      </c>
      <c r="AT127" s="193" t="s">
        <v>150</v>
      </c>
      <c r="AU127" s="193" t="s">
        <v>138</v>
      </c>
      <c r="AY127" s="14" t="s">
        <v>131</v>
      </c>
      <c r="BE127" s="194">
        <f t="shared" si="4"/>
        <v>0</v>
      </c>
      <c r="BF127" s="194">
        <f t="shared" si="5"/>
        <v>542.5</v>
      </c>
      <c r="BG127" s="194">
        <f t="shared" si="6"/>
        <v>0</v>
      </c>
      <c r="BH127" s="194">
        <f t="shared" si="7"/>
        <v>0</v>
      </c>
      <c r="BI127" s="194">
        <f t="shared" si="8"/>
        <v>0</v>
      </c>
      <c r="BJ127" s="14" t="s">
        <v>138</v>
      </c>
      <c r="BK127" s="194">
        <f t="shared" si="9"/>
        <v>542.5</v>
      </c>
      <c r="BL127" s="14" t="s">
        <v>154</v>
      </c>
      <c r="BM127" s="193" t="s">
        <v>159</v>
      </c>
    </row>
    <row r="128" spans="1:65" s="2" customFormat="1" ht="14.45" customHeight="1">
      <c r="A128" s="28"/>
      <c r="B128" s="29"/>
      <c r="C128" s="195" t="s">
        <v>13</v>
      </c>
      <c r="D128" s="195" t="s">
        <v>150</v>
      </c>
      <c r="E128" s="196" t="s">
        <v>160</v>
      </c>
      <c r="F128" s="197" t="s">
        <v>161</v>
      </c>
      <c r="G128" s="198" t="s">
        <v>153</v>
      </c>
      <c r="H128" s="199">
        <v>12.15</v>
      </c>
      <c r="I128" s="200">
        <v>6.08</v>
      </c>
      <c r="J128" s="201">
        <f t="shared" si="0"/>
        <v>73.87</v>
      </c>
      <c r="K128" s="202"/>
      <c r="L128" s="33"/>
      <c r="M128" s="203" t="s">
        <v>1</v>
      </c>
      <c r="N128" s="204" t="s">
        <v>42</v>
      </c>
      <c r="O128" s="205">
        <v>0</v>
      </c>
      <c r="P128" s="205">
        <f t="shared" si="1"/>
        <v>0</v>
      </c>
      <c r="Q128" s="205">
        <v>0</v>
      </c>
      <c r="R128" s="205">
        <f t="shared" si="2"/>
        <v>0</v>
      </c>
      <c r="S128" s="205">
        <v>0</v>
      </c>
      <c r="T128" s="206">
        <f t="shared" si="3"/>
        <v>0</v>
      </c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R128" s="193" t="s">
        <v>154</v>
      </c>
      <c r="AT128" s="193" t="s">
        <v>150</v>
      </c>
      <c r="AU128" s="193" t="s">
        <v>138</v>
      </c>
      <c r="AY128" s="14" t="s">
        <v>131</v>
      </c>
      <c r="BE128" s="194">
        <f t="shared" si="4"/>
        <v>0</v>
      </c>
      <c r="BF128" s="194">
        <f t="shared" si="5"/>
        <v>73.87</v>
      </c>
      <c r="BG128" s="194">
        <f t="shared" si="6"/>
        <v>0</v>
      </c>
      <c r="BH128" s="194">
        <f t="shared" si="7"/>
        <v>0</v>
      </c>
      <c r="BI128" s="194">
        <f t="shared" si="8"/>
        <v>0</v>
      </c>
      <c r="BJ128" s="14" t="s">
        <v>138</v>
      </c>
      <c r="BK128" s="194">
        <f t="shared" si="9"/>
        <v>73.87</v>
      </c>
      <c r="BL128" s="14" t="s">
        <v>154</v>
      </c>
      <c r="BM128" s="193" t="s">
        <v>162</v>
      </c>
    </row>
    <row r="129" spans="1:65" s="2" customFormat="1" ht="24.2" customHeight="1">
      <c r="A129" s="28"/>
      <c r="B129" s="29"/>
      <c r="C129" s="195" t="s">
        <v>13</v>
      </c>
      <c r="D129" s="195" t="s">
        <v>150</v>
      </c>
      <c r="E129" s="196" t="s">
        <v>164</v>
      </c>
      <c r="F129" s="197" t="s">
        <v>165</v>
      </c>
      <c r="G129" s="198" t="s">
        <v>166</v>
      </c>
      <c r="H129" s="199">
        <v>248.4</v>
      </c>
      <c r="I129" s="200">
        <v>3.64</v>
      </c>
      <c r="J129" s="201">
        <f t="shared" si="0"/>
        <v>904.18</v>
      </c>
      <c r="K129" s="202"/>
      <c r="L129" s="33"/>
      <c r="M129" s="203" t="s">
        <v>1</v>
      </c>
      <c r="N129" s="204" t="s">
        <v>42</v>
      </c>
      <c r="O129" s="205">
        <v>0</v>
      </c>
      <c r="P129" s="205">
        <f t="shared" si="1"/>
        <v>0</v>
      </c>
      <c r="Q129" s="205">
        <v>9.7000805152979103E-4</v>
      </c>
      <c r="R129" s="205">
        <f t="shared" si="2"/>
        <v>0.24095000000000011</v>
      </c>
      <c r="S129" s="205">
        <v>0</v>
      </c>
      <c r="T129" s="206">
        <f t="shared" si="3"/>
        <v>0</v>
      </c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R129" s="193" t="s">
        <v>154</v>
      </c>
      <c r="AT129" s="193" t="s">
        <v>150</v>
      </c>
      <c r="AU129" s="193" t="s">
        <v>138</v>
      </c>
      <c r="AY129" s="14" t="s">
        <v>131</v>
      </c>
      <c r="BE129" s="194">
        <f t="shared" si="4"/>
        <v>0</v>
      </c>
      <c r="BF129" s="194">
        <f t="shared" si="5"/>
        <v>904.18</v>
      </c>
      <c r="BG129" s="194">
        <f t="shared" si="6"/>
        <v>0</v>
      </c>
      <c r="BH129" s="194">
        <f t="shared" si="7"/>
        <v>0</v>
      </c>
      <c r="BI129" s="194">
        <f t="shared" si="8"/>
        <v>0</v>
      </c>
      <c r="BJ129" s="14" t="s">
        <v>138</v>
      </c>
      <c r="BK129" s="194">
        <f t="shared" si="9"/>
        <v>904.18</v>
      </c>
      <c r="BL129" s="14" t="s">
        <v>154</v>
      </c>
      <c r="BM129" s="193" t="s">
        <v>167</v>
      </c>
    </row>
    <row r="130" spans="1:65" s="2" customFormat="1" ht="24.2" customHeight="1">
      <c r="A130" s="28"/>
      <c r="B130" s="29"/>
      <c r="C130" s="195" t="s">
        <v>13</v>
      </c>
      <c r="D130" s="195" t="s">
        <v>150</v>
      </c>
      <c r="E130" s="196" t="s">
        <v>168</v>
      </c>
      <c r="F130" s="197" t="s">
        <v>169</v>
      </c>
      <c r="G130" s="198" t="s">
        <v>166</v>
      </c>
      <c r="H130" s="199">
        <v>248.4</v>
      </c>
      <c r="I130" s="200">
        <v>2.2999999999999998</v>
      </c>
      <c r="J130" s="201">
        <f t="shared" si="0"/>
        <v>571.32000000000005</v>
      </c>
      <c r="K130" s="202"/>
      <c r="L130" s="33"/>
      <c r="M130" s="203" t="s">
        <v>1</v>
      </c>
      <c r="N130" s="204" t="s">
        <v>42</v>
      </c>
      <c r="O130" s="205">
        <v>0</v>
      </c>
      <c r="P130" s="205">
        <f t="shared" si="1"/>
        <v>0</v>
      </c>
      <c r="Q130" s="205">
        <v>0</v>
      </c>
      <c r="R130" s="205">
        <f t="shared" si="2"/>
        <v>0</v>
      </c>
      <c r="S130" s="205">
        <v>0</v>
      </c>
      <c r="T130" s="206">
        <f t="shared" si="3"/>
        <v>0</v>
      </c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R130" s="193" t="s">
        <v>154</v>
      </c>
      <c r="AT130" s="193" t="s">
        <v>150</v>
      </c>
      <c r="AU130" s="193" t="s">
        <v>138</v>
      </c>
      <c r="AY130" s="14" t="s">
        <v>131</v>
      </c>
      <c r="BE130" s="194">
        <f t="shared" si="4"/>
        <v>0</v>
      </c>
      <c r="BF130" s="194">
        <f t="shared" si="5"/>
        <v>571.32000000000005</v>
      </c>
      <c r="BG130" s="194">
        <f t="shared" si="6"/>
        <v>0</v>
      </c>
      <c r="BH130" s="194">
        <f t="shared" si="7"/>
        <v>0</v>
      </c>
      <c r="BI130" s="194">
        <f t="shared" si="8"/>
        <v>0</v>
      </c>
      <c r="BJ130" s="14" t="s">
        <v>138</v>
      </c>
      <c r="BK130" s="194">
        <f t="shared" si="9"/>
        <v>571.32000000000005</v>
      </c>
      <c r="BL130" s="14" t="s">
        <v>154</v>
      </c>
      <c r="BM130" s="193" t="s">
        <v>170</v>
      </c>
    </row>
    <row r="131" spans="1:65" s="2" customFormat="1" ht="37.9" customHeight="1">
      <c r="A131" s="28"/>
      <c r="B131" s="29"/>
      <c r="C131" s="195" t="s">
        <v>13</v>
      </c>
      <c r="D131" s="195" t="s">
        <v>150</v>
      </c>
      <c r="E131" s="196" t="s">
        <v>172</v>
      </c>
      <c r="F131" s="197" t="s">
        <v>173</v>
      </c>
      <c r="G131" s="198" t="s">
        <v>153</v>
      </c>
      <c r="H131" s="199">
        <v>36.99</v>
      </c>
      <c r="I131" s="200">
        <v>1.87</v>
      </c>
      <c r="J131" s="201">
        <f t="shared" si="0"/>
        <v>69.17</v>
      </c>
      <c r="K131" s="202"/>
      <c r="L131" s="33"/>
      <c r="M131" s="203" t="s">
        <v>1</v>
      </c>
      <c r="N131" s="204" t="s">
        <v>42</v>
      </c>
      <c r="O131" s="205">
        <v>0</v>
      </c>
      <c r="P131" s="205">
        <f t="shared" si="1"/>
        <v>0</v>
      </c>
      <c r="Q131" s="205">
        <v>0</v>
      </c>
      <c r="R131" s="205">
        <f t="shared" si="2"/>
        <v>0</v>
      </c>
      <c r="S131" s="205">
        <v>0</v>
      </c>
      <c r="T131" s="206">
        <f t="shared" si="3"/>
        <v>0</v>
      </c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R131" s="193" t="s">
        <v>154</v>
      </c>
      <c r="AT131" s="193" t="s">
        <v>150</v>
      </c>
      <c r="AU131" s="193" t="s">
        <v>138</v>
      </c>
      <c r="AY131" s="14" t="s">
        <v>131</v>
      </c>
      <c r="BE131" s="194">
        <f t="shared" si="4"/>
        <v>0</v>
      </c>
      <c r="BF131" s="194">
        <f t="shared" si="5"/>
        <v>69.17</v>
      </c>
      <c r="BG131" s="194">
        <f t="shared" si="6"/>
        <v>0</v>
      </c>
      <c r="BH131" s="194">
        <f t="shared" si="7"/>
        <v>0</v>
      </c>
      <c r="BI131" s="194">
        <f t="shared" si="8"/>
        <v>0</v>
      </c>
      <c r="BJ131" s="14" t="s">
        <v>138</v>
      </c>
      <c r="BK131" s="194">
        <f t="shared" si="9"/>
        <v>69.17</v>
      </c>
      <c r="BL131" s="14" t="s">
        <v>154</v>
      </c>
      <c r="BM131" s="193" t="s">
        <v>174</v>
      </c>
    </row>
    <row r="132" spans="1:65" s="2" customFormat="1" ht="14.45" customHeight="1">
      <c r="A132" s="28"/>
      <c r="B132" s="29"/>
      <c r="C132" s="195" t="s">
        <v>13</v>
      </c>
      <c r="D132" s="195" t="s">
        <v>150</v>
      </c>
      <c r="E132" s="196" t="s">
        <v>175</v>
      </c>
      <c r="F132" s="197" t="s">
        <v>176</v>
      </c>
      <c r="G132" s="198" t="s">
        <v>153</v>
      </c>
      <c r="H132" s="199">
        <v>36.99</v>
      </c>
      <c r="I132" s="200">
        <v>3.98</v>
      </c>
      <c r="J132" s="201">
        <f t="shared" si="0"/>
        <v>147.22</v>
      </c>
      <c r="K132" s="202"/>
      <c r="L132" s="33"/>
      <c r="M132" s="203" t="s">
        <v>1</v>
      </c>
      <c r="N132" s="204" t="s">
        <v>42</v>
      </c>
      <c r="O132" s="205">
        <v>0</v>
      </c>
      <c r="P132" s="205">
        <f t="shared" si="1"/>
        <v>0</v>
      </c>
      <c r="Q132" s="205">
        <v>0</v>
      </c>
      <c r="R132" s="205">
        <f t="shared" si="2"/>
        <v>0</v>
      </c>
      <c r="S132" s="205">
        <v>0</v>
      </c>
      <c r="T132" s="206">
        <f t="shared" si="3"/>
        <v>0</v>
      </c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R132" s="193" t="s">
        <v>154</v>
      </c>
      <c r="AT132" s="193" t="s">
        <v>150</v>
      </c>
      <c r="AU132" s="193" t="s">
        <v>138</v>
      </c>
      <c r="AY132" s="14" t="s">
        <v>131</v>
      </c>
      <c r="BE132" s="194">
        <f t="shared" si="4"/>
        <v>0</v>
      </c>
      <c r="BF132" s="194">
        <f t="shared" si="5"/>
        <v>147.22</v>
      </c>
      <c r="BG132" s="194">
        <f t="shared" si="6"/>
        <v>0</v>
      </c>
      <c r="BH132" s="194">
        <f t="shared" si="7"/>
        <v>0</v>
      </c>
      <c r="BI132" s="194">
        <f t="shared" si="8"/>
        <v>0</v>
      </c>
      <c r="BJ132" s="14" t="s">
        <v>138</v>
      </c>
      <c r="BK132" s="194">
        <f t="shared" si="9"/>
        <v>147.22</v>
      </c>
      <c r="BL132" s="14" t="s">
        <v>154</v>
      </c>
      <c r="BM132" s="193" t="s">
        <v>177</v>
      </c>
    </row>
    <row r="133" spans="1:65" s="2" customFormat="1" ht="24.2" customHeight="1">
      <c r="A133" s="28"/>
      <c r="B133" s="29"/>
      <c r="C133" s="195" t="s">
        <v>13</v>
      </c>
      <c r="D133" s="195" t="s">
        <v>150</v>
      </c>
      <c r="E133" s="196" t="s">
        <v>179</v>
      </c>
      <c r="F133" s="197" t="s">
        <v>180</v>
      </c>
      <c r="G133" s="198" t="s">
        <v>153</v>
      </c>
      <c r="H133" s="199">
        <v>36.99</v>
      </c>
      <c r="I133" s="200">
        <v>6.96</v>
      </c>
      <c r="J133" s="201">
        <f t="shared" si="0"/>
        <v>257.45</v>
      </c>
      <c r="K133" s="202"/>
      <c r="L133" s="33"/>
      <c r="M133" s="203" t="s">
        <v>1</v>
      </c>
      <c r="N133" s="204" t="s">
        <v>42</v>
      </c>
      <c r="O133" s="205">
        <v>0</v>
      </c>
      <c r="P133" s="205">
        <f t="shared" si="1"/>
        <v>0</v>
      </c>
      <c r="Q133" s="205">
        <v>0</v>
      </c>
      <c r="R133" s="205">
        <f t="shared" si="2"/>
        <v>0</v>
      </c>
      <c r="S133" s="205">
        <v>0</v>
      </c>
      <c r="T133" s="206">
        <f t="shared" si="3"/>
        <v>0</v>
      </c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R133" s="193" t="s">
        <v>154</v>
      </c>
      <c r="AT133" s="193" t="s">
        <v>150</v>
      </c>
      <c r="AU133" s="193" t="s">
        <v>138</v>
      </c>
      <c r="AY133" s="14" t="s">
        <v>131</v>
      </c>
      <c r="BE133" s="194">
        <f t="shared" si="4"/>
        <v>0</v>
      </c>
      <c r="BF133" s="194">
        <f t="shared" si="5"/>
        <v>257.45</v>
      </c>
      <c r="BG133" s="194">
        <f t="shared" si="6"/>
        <v>0</v>
      </c>
      <c r="BH133" s="194">
        <f t="shared" si="7"/>
        <v>0</v>
      </c>
      <c r="BI133" s="194">
        <f t="shared" si="8"/>
        <v>0</v>
      </c>
      <c r="BJ133" s="14" t="s">
        <v>138</v>
      </c>
      <c r="BK133" s="194">
        <f t="shared" si="9"/>
        <v>257.45</v>
      </c>
      <c r="BL133" s="14" t="s">
        <v>154</v>
      </c>
      <c r="BM133" s="193" t="s">
        <v>181</v>
      </c>
    </row>
    <row r="134" spans="1:65" s="2" customFormat="1" ht="24.2" customHeight="1">
      <c r="A134" s="28"/>
      <c r="B134" s="29"/>
      <c r="C134" s="195" t="s">
        <v>13</v>
      </c>
      <c r="D134" s="195" t="s">
        <v>150</v>
      </c>
      <c r="E134" s="196" t="s">
        <v>182</v>
      </c>
      <c r="F134" s="197" t="s">
        <v>183</v>
      </c>
      <c r="G134" s="198" t="s">
        <v>153</v>
      </c>
      <c r="H134" s="199">
        <v>36.99</v>
      </c>
      <c r="I134" s="200">
        <v>1.44</v>
      </c>
      <c r="J134" s="201">
        <f t="shared" si="0"/>
        <v>53.27</v>
      </c>
      <c r="K134" s="202"/>
      <c r="L134" s="33"/>
      <c r="M134" s="203" t="s">
        <v>1</v>
      </c>
      <c r="N134" s="204" t="s">
        <v>42</v>
      </c>
      <c r="O134" s="205">
        <v>0</v>
      </c>
      <c r="P134" s="205">
        <f t="shared" si="1"/>
        <v>0</v>
      </c>
      <c r="Q134" s="205">
        <v>0</v>
      </c>
      <c r="R134" s="205">
        <f t="shared" si="2"/>
        <v>0</v>
      </c>
      <c r="S134" s="205">
        <v>0</v>
      </c>
      <c r="T134" s="206">
        <f t="shared" si="3"/>
        <v>0</v>
      </c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R134" s="193" t="s">
        <v>154</v>
      </c>
      <c r="AT134" s="193" t="s">
        <v>150</v>
      </c>
      <c r="AU134" s="193" t="s">
        <v>138</v>
      </c>
      <c r="AY134" s="14" t="s">
        <v>131</v>
      </c>
      <c r="BE134" s="194">
        <f t="shared" si="4"/>
        <v>0</v>
      </c>
      <c r="BF134" s="194">
        <f t="shared" si="5"/>
        <v>53.27</v>
      </c>
      <c r="BG134" s="194">
        <f t="shared" si="6"/>
        <v>0</v>
      </c>
      <c r="BH134" s="194">
        <f t="shared" si="7"/>
        <v>0</v>
      </c>
      <c r="BI134" s="194">
        <f t="shared" si="8"/>
        <v>0</v>
      </c>
      <c r="BJ134" s="14" t="s">
        <v>138</v>
      </c>
      <c r="BK134" s="194">
        <f t="shared" si="9"/>
        <v>53.27</v>
      </c>
      <c r="BL134" s="14" t="s">
        <v>154</v>
      </c>
      <c r="BM134" s="193" t="s">
        <v>7</v>
      </c>
    </row>
    <row r="135" spans="1:65" s="12" customFormat="1" ht="22.9" customHeight="1">
      <c r="B135" s="165"/>
      <c r="C135" s="166"/>
      <c r="D135" s="167" t="s">
        <v>75</v>
      </c>
      <c r="E135" s="178" t="s">
        <v>138</v>
      </c>
      <c r="F135" s="178" t="s">
        <v>184</v>
      </c>
      <c r="G135" s="166"/>
      <c r="H135" s="166"/>
      <c r="I135" s="166"/>
      <c r="J135" s="179">
        <f>BK135</f>
        <v>872.4</v>
      </c>
      <c r="K135" s="166"/>
      <c r="L135" s="170"/>
      <c r="M135" s="171"/>
      <c r="N135" s="172"/>
      <c r="O135" s="172"/>
      <c r="P135" s="173">
        <f>P136</f>
        <v>0</v>
      </c>
      <c r="Q135" s="172"/>
      <c r="R135" s="173">
        <f>R136</f>
        <v>29.613599999999998</v>
      </c>
      <c r="S135" s="172"/>
      <c r="T135" s="174">
        <f>T136</f>
        <v>0</v>
      </c>
      <c r="AR135" s="175" t="s">
        <v>83</v>
      </c>
      <c r="AT135" s="176" t="s">
        <v>75</v>
      </c>
      <c r="AU135" s="176" t="s">
        <v>83</v>
      </c>
      <c r="AY135" s="175" t="s">
        <v>131</v>
      </c>
      <c r="BK135" s="177">
        <f>BK136</f>
        <v>872.4</v>
      </c>
    </row>
    <row r="136" spans="1:65" s="2" customFormat="1" ht="14.45" customHeight="1">
      <c r="A136" s="28"/>
      <c r="B136" s="29"/>
      <c r="C136" s="195" t="s">
        <v>13</v>
      </c>
      <c r="D136" s="195" t="s">
        <v>150</v>
      </c>
      <c r="E136" s="196" t="s">
        <v>186</v>
      </c>
      <c r="F136" s="197" t="s">
        <v>187</v>
      </c>
      <c r="G136" s="198" t="s">
        <v>188</v>
      </c>
      <c r="H136" s="199">
        <v>120</v>
      </c>
      <c r="I136" s="200">
        <v>7.27</v>
      </c>
      <c r="J136" s="201">
        <f>ROUND(I136*H136,2)</f>
        <v>872.4</v>
      </c>
      <c r="K136" s="202"/>
      <c r="L136" s="33"/>
      <c r="M136" s="203" t="s">
        <v>1</v>
      </c>
      <c r="N136" s="204" t="s">
        <v>42</v>
      </c>
      <c r="O136" s="205">
        <v>0</v>
      </c>
      <c r="P136" s="205">
        <f>O136*H136</f>
        <v>0</v>
      </c>
      <c r="Q136" s="205">
        <v>0.24678</v>
      </c>
      <c r="R136" s="205">
        <f>Q136*H136</f>
        <v>29.613599999999998</v>
      </c>
      <c r="S136" s="205">
        <v>0</v>
      </c>
      <c r="T136" s="206">
        <f>S136*H136</f>
        <v>0</v>
      </c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R136" s="193" t="s">
        <v>154</v>
      </c>
      <c r="AT136" s="193" t="s">
        <v>150</v>
      </c>
      <c r="AU136" s="193" t="s">
        <v>138</v>
      </c>
      <c r="AY136" s="14" t="s">
        <v>131</v>
      </c>
      <c r="BE136" s="194">
        <f>IF(N136="základná",J136,0)</f>
        <v>0</v>
      </c>
      <c r="BF136" s="194">
        <f>IF(N136="znížená",J136,0)</f>
        <v>872.4</v>
      </c>
      <c r="BG136" s="194">
        <f>IF(N136="zákl. prenesená",J136,0)</f>
        <v>0</v>
      </c>
      <c r="BH136" s="194">
        <f>IF(N136="zníž. prenesená",J136,0)</f>
        <v>0</v>
      </c>
      <c r="BI136" s="194">
        <f>IF(N136="nulová",J136,0)</f>
        <v>0</v>
      </c>
      <c r="BJ136" s="14" t="s">
        <v>138</v>
      </c>
      <c r="BK136" s="194">
        <f>ROUND(I136*H136,2)</f>
        <v>872.4</v>
      </c>
      <c r="BL136" s="14" t="s">
        <v>154</v>
      </c>
      <c r="BM136" s="193" t="s">
        <v>189</v>
      </c>
    </row>
    <row r="137" spans="1:65" s="12" customFormat="1" ht="22.9" customHeight="1">
      <c r="B137" s="165"/>
      <c r="C137" s="166"/>
      <c r="D137" s="167" t="s">
        <v>75</v>
      </c>
      <c r="E137" s="178" t="s">
        <v>154</v>
      </c>
      <c r="F137" s="178" t="s">
        <v>190</v>
      </c>
      <c r="G137" s="166"/>
      <c r="H137" s="166"/>
      <c r="I137" s="166"/>
      <c r="J137" s="179">
        <f>BK137</f>
        <v>3299.75</v>
      </c>
      <c r="K137" s="166"/>
      <c r="L137" s="170"/>
      <c r="M137" s="171"/>
      <c r="N137" s="172"/>
      <c r="O137" s="172"/>
      <c r="P137" s="173">
        <f>SUM(P138:P146)</f>
        <v>0</v>
      </c>
      <c r="Q137" s="172"/>
      <c r="R137" s="173">
        <f>SUM(R138:R146)</f>
        <v>120.26344999999992</v>
      </c>
      <c r="S137" s="172"/>
      <c r="T137" s="174">
        <f>SUM(T138:T146)</f>
        <v>0</v>
      </c>
      <c r="AR137" s="175" t="s">
        <v>83</v>
      </c>
      <c r="AT137" s="176" t="s">
        <v>75</v>
      </c>
      <c r="AU137" s="176" t="s">
        <v>83</v>
      </c>
      <c r="AY137" s="175" t="s">
        <v>131</v>
      </c>
      <c r="BK137" s="177">
        <f>SUM(BK138:BK146)</f>
        <v>3299.75</v>
      </c>
    </row>
    <row r="138" spans="1:65" s="2" customFormat="1" ht="24.2" customHeight="1">
      <c r="A138" s="28"/>
      <c r="B138" s="29"/>
      <c r="C138" s="195" t="s">
        <v>13</v>
      </c>
      <c r="D138" s="195" t="s">
        <v>150</v>
      </c>
      <c r="E138" s="196" t="s">
        <v>191</v>
      </c>
      <c r="F138" s="197" t="s">
        <v>192</v>
      </c>
      <c r="G138" s="198" t="s">
        <v>153</v>
      </c>
      <c r="H138" s="199">
        <v>28.8</v>
      </c>
      <c r="I138" s="200">
        <v>40.07</v>
      </c>
      <c r="J138" s="201">
        <f t="shared" ref="J138:J146" si="10">ROUND(I138*H138,2)</f>
        <v>1154.02</v>
      </c>
      <c r="K138" s="202"/>
      <c r="L138" s="33"/>
      <c r="M138" s="203" t="s">
        <v>1</v>
      </c>
      <c r="N138" s="204" t="s">
        <v>42</v>
      </c>
      <c r="O138" s="205">
        <v>0</v>
      </c>
      <c r="P138" s="205">
        <f t="shared" ref="P138:P146" si="11">O138*H138</f>
        <v>0</v>
      </c>
      <c r="Q138" s="205">
        <v>1.7034</v>
      </c>
      <c r="R138" s="205">
        <f t="shared" ref="R138:R146" si="12">Q138*H138</f>
        <v>49.057920000000003</v>
      </c>
      <c r="S138" s="205">
        <v>0</v>
      </c>
      <c r="T138" s="206">
        <f t="shared" ref="T138:T146" si="13">S138*H138</f>
        <v>0</v>
      </c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R138" s="193" t="s">
        <v>154</v>
      </c>
      <c r="AT138" s="193" t="s">
        <v>150</v>
      </c>
      <c r="AU138" s="193" t="s">
        <v>138</v>
      </c>
      <c r="AY138" s="14" t="s">
        <v>131</v>
      </c>
      <c r="BE138" s="194">
        <f t="shared" ref="BE138:BE146" si="14">IF(N138="základná",J138,0)</f>
        <v>0</v>
      </c>
      <c r="BF138" s="194">
        <f t="shared" ref="BF138:BF146" si="15">IF(N138="znížená",J138,0)</f>
        <v>1154.02</v>
      </c>
      <c r="BG138" s="194">
        <f t="shared" ref="BG138:BG146" si="16">IF(N138="zákl. prenesená",J138,0)</f>
        <v>0</v>
      </c>
      <c r="BH138" s="194">
        <f t="shared" ref="BH138:BH146" si="17">IF(N138="zníž. prenesená",J138,0)</f>
        <v>0</v>
      </c>
      <c r="BI138" s="194">
        <f t="shared" ref="BI138:BI146" si="18">IF(N138="nulová",J138,0)</f>
        <v>0</v>
      </c>
      <c r="BJ138" s="14" t="s">
        <v>138</v>
      </c>
      <c r="BK138" s="194">
        <f t="shared" ref="BK138:BK146" si="19">ROUND(I138*H138,2)</f>
        <v>1154.02</v>
      </c>
      <c r="BL138" s="14" t="s">
        <v>154</v>
      </c>
      <c r="BM138" s="193" t="s">
        <v>193</v>
      </c>
    </row>
    <row r="139" spans="1:65" s="2" customFormat="1" ht="37.9" customHeight="1">
      <c r="A139" s="28"/>
      <c r="B139" s="29"/>
      <c r="C139" s="195" t="s">
        <v>13</v>
      </c>
      <c r="D139" s="195" t="s">
        <v>150</v>
      </c>
      <c r="E139" s="196" t="s">
        <v>195</v>
      </c>
      <c r="F139" s="197" t="s">
        <v>196</v>
      </c>
      <c r="G139" s="198" t="s">
        <v>153</v>
      </c>
      <c r="H139" s="199">
        <v>36.99</v>
      </c>
      <c r="I139" s="200">
        <v>43.71</v>
      </c>
      <c r="J139" s="201">
        <f t="shared" si="10"/>
        <v>1616.83</v>
      </c>
      <c r="K139" s="202"/>
      <c r="L139" s="33"/>
      <c r="M139" s="203" t="s">
        <v>1</v>
      </c>
      <c r="N139" s="204" t="s">
        <v>42</v>
      </c>
      <c r="O139" s="205">
        <v>0</v>
      </c>
      <c r="P139" s="205">
        <f t="shared" si="11"/>
        <v>0</v>
      </c>
      <c r="Q139" s="205">
        <v>1.8907699378210301</v>
      </c>
      <c r="R139" s="205">
        <f t="shared" si="12"/>
        <v>69.939579999999907</v>
      </c>
      <c r="S139" s="205">
        <v>0</v>
      </c>
      <c r="T139" s="206">
        <f t="shared" si="13"/>
        <v>0</v>
      </c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R139" s="193" t="s">
        <v>154</v>
      </c>
      <c r="AT139" s="193" t="s">
        <v>150</v>
      </c>
      <c r="AU139" s="193" t="s">
        <v>138</v>
      </c>
      <c r="AY139" s="14" t="s">
        <v>131</v>
      </c>
      <c r="BE139" s="194">
        <f t="shared" si="14"/>
        <v>0</v>
      </c>
      <c r="BF139" s="194">
        <f t="shared" si="15"/>
        <v>1616.83</v>
      </c>
      <c r="BG139" s="194">
        <f t="shared" si="16"/>
        <v>0</v>
      </c>
      <c r="BH139" s="194">
        <f t="shared" si="17"/>
        <v>0</v>
      </c>
      <c r="BI139" s="194">
        <f t="shared" si="18"/>
        <v>0</v>
      </c>
      <c r="BJ139" s="14" t="s">
        <v>138</v>
      </c>
      <c r="BK139" s="194">
        <f t="shared" si="19"/>
        <v>1616.83</v>
      </c>
      <c r="BL139" s="14" t="s">
        <v>154</v>
      </c>
      <c r="BM139" s="193" t="s">
        <v>197</v>
      </c>
    </row>
    <row r="140" spans="1:65" s="2" customFormat="1" ht="24.2" customHeight="1">
      <c r="A140" s="28"/>
      <c r="B140" s="29"/>
      <c r="C140" s="195" t="s">
        <v>13</v>
      </c>
      <c r="D140" s="195" t="s">
        <v>150</v>
      </c>
      <c r="E140" s="196" t="s">
        <v>198</v>
      </c>
      <c r="F140" s="197" t="s">
        <v>199</v>
      </c>
      <c r="G140" s="198" t="s">
        <v>200</v>
      </c>
      <c r="H140" s="199">
        <v>1</v>
      </c>
      <c r="I140" s="200">
        <v>4.29</v>
      </c>
      <c r="J140" s="201">
        <f t="shared" si="10"/>
        <v>4.29</v>
      </c>
      <c r="K140" s="202"/>
      <c r="L140" s="33"/>
      <c r="M140" s="203" t="s">
        <v>1</v>
      </c>
      <c r="N140" s="204" t="s">
        <v>42</v>
      </c>
      <c r="O140" s="205">
        <v>0</v>
      </c>
      <c r="P140" s="205">
        <f t="shared" si="11"/>
        <v>0</v>
      </c>
      <c r="Q140" s="205">
        <v>1.65E-3</v>
      </c>
      <c r="R140" s="205">
        <f t="shared" si="12"/>
        <v>1.65E-3</v>
      </c>
      <c r="S140" s="205">
        <v>0</v>
      </c>
      <c r="T140" s="206">
        <f t="shared" si="13"/>
        <v>0</v>
      </c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R140" s="193" t="s">
        <v>154</v>
      </c>
      <c r="AT140" s="193" t="s">
        <v>150</v>
      </c>
      <c r="AU140" s="193" t="s">
        <v>138</v>
      </c>
      <c r="AY140" s="14" t="s">
        <v>131</v>
      </c>
      <c r="BE140" s="194">
        <f t="shared" si="14"/>
        <v>0</v>
      </c>
      <c r="BF140" s="194">
        <f t="shared" si="15"/>
        <v>4.29</v>
      </c>
      <c r="BG140" s="194">
        <f t="shared" si="16"/>
        <v>0</v>
      </c>
      <c r="BH140" s="194">
        <f t="shared" si="17"/>
        <v>0</v>
      </c>
      <c r="BI140" s="194">
        <f t="shared" si="18"/>
        <v>0</v>
      </c>
      <c r="BJ140" s="14" t="s">
        <v>138</v>
      </c>
      <c r="BK140" s="194">
        <f t="shared" si="19"/>
        <v>4.29</v>
      </c>
      <c r="BL140" s="14" t="s">
        <v>154</v>
      </c>
      <c r="BM140" s="193" t="s">
        <v>201</v>
      </c>
    </row>
    <row r="141" spans="1:65" s="2" customFormat="1" ht="24.2" customHeight="1">
      <c r="A141" s="28"/>
      <c r="B141" s="29"/>
      <c r="C141" s="195" t="s">
        <v>13</v>
      </c>
      <c r="D141" s="195" t="s">
        <v>150</v>
      </c>
      <c r="E141" s="196" t="s">
        <v>203</v>
      </c>
      <c r="F141" s="197" t="s">
        <v>204</v>
      </c>
      <c r="G141" s="198" t="s">
        <v>200</v>
      </c>
      <c r="H141" s="199">
        <v>1</v>
      </c>
      <c r="I141" s="200">
        <v>10.32</v>
      </c>
      <c r="J141" s="201">
        <f t="shared" si="10"/>
        <v>10.32</v>
      </c>
      <c r="K141" s="202"/>
      <c r="L141" s="33"/>
      <c r="M141" s="203" t="s">
        <v>1</v>
      </c>
      <c r="N141" s="204" t="s">
        <v>42</v>
      </c>
      <c r="O141" s="205">
        <v>0</v>
      </c>
      <c r="P141" s="205">
        <f t="shared" si="11"/>
        <v>0</v>
      </c>
      <c r="Q141" s="205">
        <v>6.6E-3</v>
      </c>
      <c r="R141" s="205">
        <f t="shared" si="12"/>
        <v>6.6E-3</v>
      </c>
      <c r="S141" s="205">
        <v>0</v>
      </c>
      <c r="T141" s="206">
        <f t="shared" si="13"/>
        <v>0</v>
      </c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R141" s="193" t="s">
        <v>154</v>
      </c>
      <c r="AT141" s="193" t="s">
        <v>150</v>
      </c>
      <c r="AU141" s="193" t="s">
        <v>138</v>
      </c>
      <c r="AY141" s="14" t="s">
        <v>131</v>
      </c>
      <c r="BE141" s="194">
        <f t="shared" si="14"/>
        <v>0</v>
      </c>
      <c r="BF141" s="194">
        <f t="shared" si="15"/>
        <v>10.32</v>
      </c>
      <c r="BG141" s="194">
        <f t="shared" si="16"/>
        <v>0</v>
      </c>
      <c r="BH141" s="194">
        <f t="shared" si="17"/>
        <v>0</v>
      </c>
      <c r="BI141" s="194">
        <f t="shared" si="18"/>
        <v>0</v>
      </c>
      <c r="BJ141" s="14" t="s">
        <v>138</v>
      </c>
      <c r="BK141" s="194">
        <f t="shared" si="19"/>
        <v>10.32</v>
      </c>
      <c r="BL141" s="14" t="s">
        <v>154</v>
      </c>
      <c r="BM141" s="193" t="s">
        <v>205</v>
      </c>
    </row>
    <row r="142" spans="1:65" s="2" customFormat="1" ht="14.45" customHeight="1">
      <c r="A142" s="28"/>
      <c r="B142" s="29"/>
      <c r="C142" s="180" t="s">
        <v>13</v>
      </c>
      <c r="D142" s="180" t="s">
        <v>128</v>
      </c>
      <c r="E142" s="181" t="s">
        <v>206</v>
      </c>
      <c r="F142" s="182" t="s">
        <v>207</v>
      </c>
      <c r="G142" s="183" t="s">
        <v>200</v>
      </c>
      <c r="H142" s="184">
        <v>1.01</v>
      </c>
      <c r="I142" s="185">
        <v>64.09</v>
      </c>
      <c r="J142" s="186">
        <f t="shared" si="10"/>
        <v>64.73</v>
      </c>
      <c r="K142" s="187"/>
      <c r="L142" s="188"/>
      <c r="M142" s="207" t="s">
        <v>1</v>
      </c>
      <c r="N142" s="208" t="s">
        <v>42</v>
      </c>
      <c r="O142" s="205">
        <v>0</v>
      </c>
      <c r="P142" s="205">
        <f t="shared" si="11"/>
        <v>0</v>
      </c>
      <c r="Q142" s="205">
        <v>3.3000000000000002E-2</v>
      </c>
      <c r="R142" s="205">
        <f t="shared" si="12"/>
        <v>3.3329999999999999E-2</v>
      </c>
      <c r="S142" s="205">
        <v>0</v>
      </c>
      <c r="T142" s="206">
        <f t="shared" si="13"/>
        <v>0</v>
      </c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R142" s="193" t="s">
        <v>162</v>
      </c>
      <c r="AT142" s="193" t="s">
        <v>128</v>
      </c>
      <c r="AU142" s="193" t="s">
        <v>138</v>
      </c>
      <c r="AY142" s="14" t="s">
        <v>131</v>
      </c>
      <c r="BE142" s="194">
        <f t="shared" si="14"/>
        <v>0</v>
      </c>
      <c r="BF142" s="194">
        <f t="shared" si="15"/>
        <v>64.73</v>
      </c>
      <c r="BG142" s="194">
        <f t="shared" si="16"/>
        <v>0</v>
      </c>
      <c r="BH142" s="194">
        <f t="shared" si="17"/>
        <v>0</v>
      </c>
      <c r="BI142" s="194">
        <f t="shared" si="18"/>
        <v>0</v>
      </c>
      <c r="BJ142" s="14" t="s">
        <v>138</v>
      </c>
      <c r="BK142" s="194">
        <f t="shared" si="19"/>
        <v>64.73</v>
      </c>
      <c r="BL142" s="14" t="s">
        <v>154</v>
      </c>
      <c r="BM142" s="193" t="s">
        <v>208</v>
      </c>
    </row>
    <row r="143" spans="1:65" s="2" customFormat="1" ht="24.2" customHeight="1">
      <c r="A143" s="28"/>
      <c r="B143" s="29"/>
      <c r="C143" s="180" t="s">
        <v>13</v>
      </c>
      <c r="D143" s="180" t="s">
        <v>128</v>
      </c>
      <c r="E143" s="181" t="s">
        <v>210</v>
      </c>
      <c r="F143" s="182" t="s">
        <v>346</v>
      </c>
      <c r="G143" s="183" t="s">
        <v>200</v>
      </c>
      <c r="H143" s="184">
        <v>1.01</v>
      </c>
      <c r="I143" s="185">
        <v>292.42</v>
      </c>
      <c r="J143" s="186">
        <f t="shared" si="10"/>
        <v>295.33999999999997</v>
      </c>
      <c r="K143" s="187"/>
      <c r="L143" s="188"/>
      <c r="M143" s="207" t="s">
        <v>1</v>
      </c>
      <c r="N143" s="208" t="s">
        <v>42</v>
      </c>
      <c r="O143" s="205">
        <v>0</v>
      </c>
      <c r="P143" s="205">
        <f t="shared" si="11"/>
        <v>0</v>
      </c>
      <c r="Q143" s="205">
        <v>7.5999999999999998E-2</v>
      </c>
      <c r="R143" s="205">
        <f t="shared" si="12"/>
        <v>7.6759999999999995E-2</v>
      </c>
      <c r="S143" s="205">
        <v>0</v>
      </c>
      <c r="T143" s="206">
        <f t="shared" si="13"/>
        <v>0</v>
      </c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R143" s="193" t="s">
        <v>162</v>
      </c>
      <c r="AT143" s="193" t="s">
        <v>128</v>
      </c>
      <c r="AU143" s="193" t="s">
        <v>138</v>
      </c>
      <c r="AY143" s="14" t="s">
        <v>131</v>
      </c>
      <c r="BE143" s="194">
        <f t="shared" si="14"/>
        <v>0</v>
      </c>
      <c r="BF143" s="194">
        <f t="shared" si="15"/>
        <v>295.33999999999997</v>
      </c>
      <c r="BG143" s="194">
        <f t="shared" si="16"/>
        <v>0</v>
      </c>
      <c r="BH143" s="194">
        <f t="shared" si="17"/>
        <v>0</v>
      </c>
      <c r="BI143" s="194">
        <f t="shared" si="18"/>
        <v>0</v>
      </c>
      <c r="BJ143" s="14" t="s">
        <v>138</v>
      </c>
      <c r="BK143" s="194">
        <f t="shared" si="19"/>
        <v>295.33999999999997</v>
      </c>
      <c r="BL143" s="14" t="s">
        <v>154</v>
      </c>
      <c r="BM143" s="193" t="s">
        <v>212</v>
      </c>
    </row>
    <row r="144" spans="1:65" s="2" customFormat="1" ht="24.2" customHeight="1">
      <c r="A144" s="28"/>
      <c r="B144" s="29"/>
      <c r="C144" s="195" t="s">
        <v>13</v>
      </c>
      <c r="D144" s="195" t="s">
        <v>150</v>
      </c>
      <c r="E144" s="196" t="s">
        <v>213</v>
      </c>
      <c r="F144" s="197" t="s">
        <v>214</v>
      </c>
      <c r="G144" s="198" t="s">
        <v>153</v>
      </c>
      <c r="H144" s="199">
        <v>0.42099999999999999</v>
      </c>
      <c r="I144" s="200">
        <v>95.54</v>
      </c>
      <c r="J144" s="201">
        <f t="shared" si="10"/>
        <v>40.22</v>
      </c>
      <c r="K144" s="202"/>
      <c r="L144" s="33"/>
      <c r="M144" s="203" t="s">
        <v>1</v>
      </c>
      <c r="N144" s="204" t="s">
        <v>42</v>
      </c>
      <c r="O144" s="205">
        <v>0</v>
      </c>
      <c r="P144" s="205">
        <f t="shared" si="11"/>
        <v>0</v>
      </c>
      <c r="Q144" s="205">
        <v>2.2164608076009502</v>
      </c>
      <c r="R144" s="205">
        <f t="shared" si="12"/>
        <v>0.93313000000000001</v>
      </c>
      <c r="S144" s="205">
        <v>0</v>
      </c>
      <c r="T144" s="206">
        <f t="shared" si="13"/>
        <v>0</v>
      </c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R144" s="193" t="s">
        <v>154</v>
      </c>
      <c r="AT144" s="193" t="s">
        <v>150</v>
      </c>
      <c r="AU144" s="193" t="s">
        <v>138</v>
      </c>
      <c r="AY144" s="14" t="s">
        <v>131</v>
      </c>
      <c r="BE144" s="194">
        <f t="shared" si="14"/>
        <v>0</v>
      </c>
      <c r="BF144" s="194">
        <f t="shared" si="15"/>
        <v>40.22</v>
      </c>
      <c r="BG144" s="194">
        <f t="shared" si="16"/>
        <v>0</v>
      </c>
      <c r="BH144" s="194">
        <f t="shared" si="17"/>
        <v>0</v>
      </c>
      <c r="BI144" s="194">
        <f t="shared" si="18"/>
        <v>0</v>
      </c>
      <c r="BJ144" s="14" t="s">
        <v>138</v>
      </c>
      <c r="BK144" s="194">
        <f t="shared" si="19"/>
        <v>40.22</v>
      </c>
      <c r="BL144" s="14" t="s">
        <v>154</v>
      </c>
      <c r="BM144" s="193" t="s">
        <v>215</v>
      </c>
    </row>
    <row r="145" spans="1:65" s="2" customFormat="1" ht="24.2" customHeight="1">
      <c r="A145" s="28"/>
      <c r="B145" s="29"/>
      <c r="C145" s="195" t="s">
        <v>13</v>
      </c>
      <c r="D145" s="195" t="s">
        <v>150</v>
      </c>
      <c r="E145" s="196" t="s">
        <v>217</v>
      </c>
      <c r="F145" s="197" t="s">
        <v>218</v>
      </c>
      <c r="G145" s="198" t="s">
        <v>166</v>
      </c>
      <c r="H145" s="199">
        <v>5.718</v>
      </c>
      <c r="I145" s="200">
        <v>14.25</v>
      </c>
      <c r="J145" s="201">
        <f t="shared" si="10"/>
        <v>81.48</v>
      </c>
      <c r="K145" s="202"/>
      <c r="L145" s="33"/>
      <c r="M145" s="203" t="s">
        <v>1</v>
      </c>
      <c r="N145" s="204" t="s">
        <v>42</v>
      </c>
      <c r="O145" s="205">
        <v>0</v>
      </c>
      <c r="P145" s="205">
        <f t="shared" si="11"/>
        <v>0</v>
      </c>
      <c r="Q145" s="205">
        <v>4.6100034977264804E-3</v>
      </c>
      <c r="R145" s="205">
        <f t="shared" si="12"/>
        <v>2.6360000000000015E-2</v>
      </c>
      <c r="S145" s="205">
        <v>0</v>
      </c>
      <c r="T145" s="206">
        <f t="shared" si="13"/>
        <v>0</v>
      </c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R145" s="193" t="s">
        <v>154</v>
      </c>
      <c r="AT145" s="193" t="s">
        <v>150</v>
      </c>
      <c r="AU145" s="193" t="s">
        <v>138</v>
      </c>
      <c r="AY145" s="14" t="s">
        <v>131</v>
      </c>
      <c r="BE145" s="194">
        <f t="shared" si="14"/>
        <v>0</v>
      </c>
      <c r="BF145" s="194">
        <f t="shared" si="15"/>
        <v>81.48</v>
      </c>
      <c r="BG145" s="194">
        <f t="shared" si="16"/>
        <v>0</v>
      </c>
      <c r="BH145" s="194">
        <f t="shared" si="17"/>
        <v>0</v>
      </c>
      <c r="BI145" s="194">
        <f t="shared" si="18"/>
        <v>0</v>
      </c>
      <c r="BJ145" s="14" t="s">
        <v>138</v>
      </c>
      <c r="BK145" s="194">
        <f t="shared" si="19"/>
        <v>81.48</v>
      </c>
      <c r="BL145" s="14" t="s">
        <v>154</v>
      </c>
      <c r="BM145" s="193" t="s">
        <v>219</v>
      </c>
    </row>
    <row r="146" spans="1:65" s="2" customFormat="1" ht="24.2" customHeight="1">
      <c r="A146" s="28"/>
      <c r="B146" s="29"/>
      <c r="C146" s="195" t="s">
        <v>13</v>
      </c>
      <c r="D146" s="195" t="s">
        <v>150</v>
      </c>
      <c r="E146" s="196" t="s">
        <v>220</v>
      </c>
      <c r="F146" s="197" t="s">
        <v>221</v>
      </c>
      <c r="G146" s="198" t="s">
        <v>200</v>
      </c>
      <c r="H146" s="199">
        <v>2</v>
      </c>
      <c r="I146" s="200">
        <v>16.260000000000002</v>
      </c>
      <c r="J146" s="201">
        <f t="shared" si="10"/>
        <v>32.520000000000003</v>
      </c>
      <c r="K146" s="202"/>
      <c r="L146" s="33"/>
      <c r="M146" s="203" t="s">
        <v>1</v>
      </c>
      <c r="N146" s="204" t="s">
        <v>42</v>
      </c>
      <c r="O146" s="205">
        <v>0</v>
      </c>
      <c r="P146" s="205">
        <f t="shared" si="11"/>
        <v>0</v>
      </c>
      <c r="Q146" s="205">
        <v>9.4060000000000005E-2</v>
      </c>
      <c r="R146" s="205">
        <f t="shared" si="12"/>
        <v>0.18812000000000001</v>
      </c>
      <c r="S146" s="205">
        <v>0</v>
      </c>
      <c r="T146" s="206">
        <f t="shared" si="13"/>
        <v>0</v>
      </c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R146" s="193" t="s">
        <v>154</v>
      </c>
      <c r="AT146" s="193" t="s">
        <v>150</v>
      </c>
      <c r="AU146" s="193" t="s">
        <v>138</v>
      </c>
      <c r="AY146" s="14" t="s">
        <v>131</v>
      </c>
      <c r="BE146" s="194">
        <f t="shared" si="14"/>
        <v>0</v>
      </c>
      <c r="BF146" s="194">
        <f t="shared" si="15"/>
        <v>32.520000000000003</v>
      </c>
      <c r="BG146" s="194">
        <f t="shared" si="16"/>
        <v>0</v>
      </c>
      <c r="BH146" s="194">
        <f t="shared" si="17"/>
        <v>0</v>
      </c>
      <c r="BI146" s="194">
        <f t="shared" si="18"/>
        <v>0</v>
      </c>
      <c r="BJ146" s="14" t="s">
        <v>138</v>
      </c>
      <c r="BK146" s="194">
        <f t="shared" si="19"/>
        <v>32.520000000000003</v>
      </c>
      <c r="BL146" s="14" t="s">
        <v>154</v>
      </c>
      <c r="BM146" s="193" t="s">
        <v>222</v>
      </c>
    </row>
    <row r="147" spans="1:65" s="12" customFormat="1" ht="22.9" customHeight="1">
      <c r="B147" s="165"/>
      <c r="C147" s="166"/>
      <c r="D147" s="167" t="s">
        <v>75</v>
      </c>
      <c r="E147" s="178" t="s">
        <v>162</v>
      </c>
      <c r="F147" s="178" t="s">
        <v>223</v>
      </c>
      <c r="G147" s="166"/>
      <c r="H147" s="166"/>
      <c r="I147" s="166"/>
      <c r="J147" s="179">
        <f>BK147</f>
        <v>7500</v>
      </c>
      <c r="K147" s="166"/>
      <c r="L147" s="170"/>
      <c r="M147" s="171"/>
      <c r="N147" s="172"/>
      <c r="O147" s="172"/>
      <c r="P147" s="173">
        <f>SUM(P148:P149)</f>
        <v>0</v>
      </c>
      <c r="Q147" s="172"/>
      <c r="R147" s="173">
        <f>SUM(R148:R149)</f>
        <v>0.38400000000000001</v>
      </c>
      <c r="S147" s="172"/>
      <c r="T147" s="174">
        <f>SUM(T148:T149)</f>
        <v>0</v>
      </c>
      <c r="AR147" s="175" t="s">
        <v>83</v>
      </c>
      <c r="AT147" s="176" t="s">
        <v>75</v>
      </c>
      <c r="AU147" s="176" t="s">
        <v>83</v>
      </c>
      <c r="AY147" s="175" t="s">
        <v>131</v>
      </c>
      <c r="BK147" s="177">
        <f>SUM(BK148:BK149)</f>
        <v>7500</v>
      </c>
    </row>
    <row r="148" spans="1:65" s="2" customFormat="1" ht="14.45" customHeight="1">
      <c r="A148" s="28"/>
      <c r="B148" s="29"/>
      <c r="C148" s="195" t="s">
        <v>13</v>
      </c>
      <c r="D148" s="195" t="s">
        <v>150</v>
      </c>
      <c r="E148" s="196" t="s">
        <v>340</v>
      </c>
      <c r="F148" s="197" t="s">
        <v>347</v>
      </c>
      <c r="G148" s="198" t="s">
        <v>200</v>
      </c>
      <c r="H148" s="199">
        <v>1</v>
      </c>
      <c r="I148" s="200">
        <v>500</v>
      </c>
      <c r="J148" s="201">
        <f>ROUND(I148*H148,2)</f>
        <v>500</v>
      </c>
      <c r="K148" s="202"/>
      <c r="L148" s="33"/>
      <c r="M148" s="203" t="s">
        <v>1</v>
      </c>
      <c r="N148" s="204" t="s">
        <v>42</v>
      </c>
      <c r="O148" s="205">
        <v>0</v>
      </c>
      <c r="P148" s="205">
        <f>O148*H148</f>
        <v>0</v>
      </c>
      <c r="Q148" s="205">
        <v>0</v>
      </c>
      <c r="R148" s="205">
        <f>Q148*H148</f>
        <v>0</v>
      </c>
      <c r="S148" s="205">
        <v>0</v>
      </c>
      <c r="T148" s="206">
        <f>S148*H148</f>
        <v>0</v>
      </c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R148" s="193" t="s">
        <v>154</v>
      </c>
      <c r="AT148" s="193" t="s">
        <v>150</v>
      </c>
      <c r="AU148" s="193" t="s">
        <v>138</v>
      </c>
      <c r="AY148" s="14" t="s">
        <v>131</v>
      </c>
      <c r="BE148" s="194">
        <f>IF(N148="základná",J148,0)</f>
        <v>0</v>
      </c>
      <c r="BF148" s="194">
        <f>IF(N148="znížená",J148,0)</f>
        <v>500</v>
      </c>
      <c r="BG148" s="194">
        <f>IF(N148="zákl. prenesená",J148,0)</f>
        <v>0</v>
      </c>
      <c r="BH148" s="194">
        <f>IF(N148="zníž. prenesená",J148,0)</f>
        <v>0</v>
      </c>
      <c r="BI148" s="194">
        <f>IF(N148="nulová",J148,0)</f>
        <v>0</v>
      </c>
      <c r="BJ148" s="14" t="s">
        <v>138</v>
      </c>
      <c r="BK148" s="194">
        <f>ROUND(I148*H148,2)</f>
        <v>500</v>
      </c>
      <c r="BL148" s="14" t="s">
        <v>154</v>
      </c>
      <c r="BM148" s="193" t="s">
        <v>227</v>
      </c>
    </row>
    <row r="149" spans="1:65" s="2" customFormat="1" ht="14.45" customHeight="1">
      <c r="A149" s="28"/>
      <c r="B149" s="29"/>
      <c r="C149" s="180" t="s">
        <v>13</v>
      </c>
      <c r="D149" s="180" t="s">
        <v>128</v>
      </c>
      <c r="E149" s="181" t="s">
        <v>342</v>
      </c>
      <c r="F149" s="182" t="s">
        <v>348</v>
      </c>
      <c r="G149" s="183" t="s">
        <v>200</v>
      </c>
      <c r="H149" s="184">
        <v>1</v>
      </c>
      <c r="I149" s="185">
        <v>7000</v>
      </c>
      <c r="J149" s="186">
        <f>ROUND(I149*H149,2)</f>
        <v>7000</v>
      </c>
      <c r="K149" s="187"/>
      <c r="L149" s="188"/>
      <c r="M149" s="207" t="s">
        <v>1</v>
      </c>
      <c r="N149" s="208" t="s">
        <v>42</v>
      </c>
      <c r="O149" s="205">
        <v>0</v>
      </c>
      <c r="P149" s="205">
        <f>O149*H149</f>
        <v>0</v>
      </c>
      <c r="Q149" s="205">
        <v>0.38400000000000001</v>
      </c>
      <c r="R149" s="205">
        <f>Q149*H149</f>
        <v>0.38400000000000001</v>
      </c>
      <c r="S149" s="205">
        <v>0</v>
      </c>
      <c r="T149" s="206">
        <f>S149*H149</f>
        <v>0</v>
      </c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R149" s="193" t="s">
        <v>162</v>
      </c>
      <c r="AT149" s="193" t="s">
        <v>128</v>
      </c>
      <c r="AU149" s="193" t="s">
        <v>138</v>
      </c>
      <c r="AY149" s="14" t="s">
        <v>131</v>
      </c>
      <c r="BE149" s="194">
        <f>IF(N149="základná",J149,0)</f>
        <v>0</v>
      </c>
      <c r="BF149" s="194">
        <f>IF(N149="znížená",J149,0)</f>
        <v>7000</v>
      </c>
      <c r="BG149" s="194">
        <f>IF(N149="zákl. prenesená",J149,0)</f>
        <v>0</v>
      </c>
      <c r="BH149" s="194">
        <f>IF(N149="zníž. prenesená",J149,0)</f>
        <v>0</v>
      </c>
      <c r="BI149" s="194">
        <f>IF(N149="nulová",J149,0)</f>
        <v>0</v>
      </c>
      <c r="BJ149" s="14" t="s">
        <v>138</v>
      </c>
      <c r="BK149" s="194">
        <f>ROUND(I149*H149,2)</f>
        <v>7000</v>
      </c>
      <c r="BL149" s="14" t="s">
        <v>154</v>
      </c>
      <c r="BM149" s="193" t="s">
        <v>230</v>
      </c>
    </row>
    <row r="150" spans="1:65" s="12" customFormat="1" ht="22.9" customHeight="1">
      <c r="B150" s="165"/>
      <c r="C150" s="166"/>
      <c r="D150" s="167" t="s">
        <v>75</v>
      </c>
      <c r="E150" s="178" t="s">
        <v>349</v>
      </c>
      <c r="F150" s="178" t="s">
        <v>350</v>
      </c>
      <c r="G150" s="166"/>
      <c r="H150" s="166"/>
      <c r="I150" s="166"/>
      <c r="J150" s="179">
        <f>BK150</f>
        <v>4510.54</v>
      </c>
      <c r="K150" s="166"/>
      <c r="L150" s="170"/>
      <c r="M150" s="171"/>
      <c r="N150" s="172"/>
      <c r="O150" s="172"/>
      <c r="P150" s="173">
        <f>P151</f>
        <v>0</v>
      </c>
      <c r="Q150" s="172"/>
      <c r="R150" s="173">
        <f>R151</f>
        <v>0</v>
      </c>
      <c r="S150" s="172"/>
      <c r="T150" s="174">
        <f>T151</f>
        <v>0</v>
      </c>
      <c r="AR150" s="175" t="s">
        <v>83</v>
      </c>
      <c r="AT150" s="176" t="s">
        <v>75</v>
      </c>
      <c r="AU150" s="176" t="s">
        <v>83</v>
      </c>
      <c r="AY150" s="175" t="s">
        <v>131</v>
      </c>
      <c r="BK150" s="177">
        <f>BK151</f>
        <v>4510.54</v>
      </c>
    </row>
    <row r="151" spans="1:65" s="2" customFormat="1" ht="24.2" customHeight="1">
      <c r="A151" s="28"/>
      <c r="B151" s="29"/>
      <c r="C151" s="195" t="s">
        <v>13</v>
      </c>
      <c r="D151" s="195" t="s">
        <v>150</v>
      </c>
      <c r="E151" s="196" t="s">
        <v>351</v>
      </c>
      <c r="F151" s="197" t="s">
        <v>352</v>
      </c>
      <c r="G151" s="198" t="s">
        <v>353</v>
      </c>
      <c r="H151" s="199">
        <v>150.50200000000001</v>
      </c>
      <c r="I151" s="200">
        <v>29.97</v>
      </c>
      <c r="J151" s="201">
        <f>ROUND(I151*H151,2)</f>
        <v>4510.54</v>
      </c>
      <c r="K151" s="202"/>
      <c r="L151" s="33"/>
      <c r="M151" s="209" t="s">
        <v>1</v>
      </c>
      <c r="N151" s="210" t="s">
        <v>42</v>
      </c>
      <c r="O151" s="191">
        <v>0</v>
      </c>
      <c r="P151" s="191">
        <f>O151*H151</f>
        <v>0</v>
      </c>
      <c r="Q151" s="191">
        <v>0</v>
      </c>
      <c r="R151" s="191">
        <f>Q151*H151</f>
        <v>0</v>
      </c>
      <c r="S151" s="191">
        <v>0</v>
      </c>
      <c r="T151" s="192">
        <f>S151*H151</f>
        <v>0</v>
      </c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R151" s="193" t="s">
        <v>154</v>
      </c>
      <c r="AT151" s="193" t="s">
        <v>150</v>
      </c>
      <c r="AU151" s="193" t="s">
        <v>138</v>
      </c>
      <c r="AY151" s="14" t="s">
        <v>131</v>
      </c>
      <c r="BE151" s="194">
        <f>IF(N151="základná",J151,0)</f>
        <v>0</v>
      </c>
      <c r="BF151" s="194">
        <f>IF(N151="znížená",J151,0)</f>
        <v>4510.54</v>
      </c>
      <c r="BG151" s="194">
        <f>IF(N151="zákl. prenesená",J151,0)</f>
        <v>0</v>
      </c>
      <c r="BH151" s="194">
        <f>IF(N151="zníž. prenesená",J151,0)</f>
        <v>0</v>
      </c>
      <c r="BI151" s="194">
        <f>IF(N151="nulová",J151,0)</f>
        <v>0</v>
      </c>
      <c r="BJ151" s="14" t="s">
        <v>138</v>
      </c>
      <c r="BK151" s="194">
        <f>ROUND(I151*H151,2)</f>
        <v>4510.54</v>
      </c>
      <c r="BL151" s="14" t="s">
        <v>154</v>
      </c>
      <c r="BM151" s="193" t="s">
        <v>234</v>
      </c>
    </row>
    <row r="152" spans="1:65" s="2" customFormat="1" ht="6.95" customHeight="1">
      <c r="A152" s="28"/>
      <c r="B152" s="48"/>
      <c r="C152" s="49"/>
      <c r="D152" s="49"/>
      <c r="E152" s="49"/>
      <c r="F152" s="49"/>
      <c r="G152" s="49"/>
      <c r="H152" s="49"/>
      <c r="I152" s="49"/>
      <c r="J152" s="49"/>
      <c r="K152" s="49"/>
      <c r="L152" s="33"/>
      <c r="M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</row>
  </sheetData>
  <sheetProtection algorithmName="SHA-512" hashValue="IwB+uQioSdsCMS0C8fqz8ayF8zLUvtemBLEHkowcJqQVNIZgQtihdzLaYUF9N4f/g1xaXq2Rl1IY/GNG9iROZg==" saltValue="h++i7+wqDFmy6a7pjVEWGUNzRmAb1k1KIDBy911p0bulOfWcm5W7CuNqQTEFgHeaNUGiE4dz3PJiVS2HZuRCSA==" spinCount="100000" sheet="1" objects="1" scenarios="1" formatColumns="0" formatRows="0" autoFilter="0"/>
  <autoFilter ref="C121:K151"/>
  <mergeCells count="8">
    <mergeCell ref="E112:H112"/>
    <mergeCell ref="E114:H114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58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ht="11.25">
      <c r="A1" s="19"/>
    </row>
    <row r="2" spans="1:46" s="1" customFormat="1" ht="36.950000000000003" customHeight="1"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AT2" s="14" t="s">
        <v>96</v>
      </c>
    </row>
    <row r="3" spans="1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17"/>
      <c r="AT3" s="14" t="s">
        <v>13</v>
      </c>
    </row>
    <row r="4" spans="1:46" s="1" customFormat="1" ht="24.95" customHeight="1">
      <c r="B4" s="17"/>
      <c r="D4" s="104" t="s">
        <v>106</v>
      </c>
      <c r="L4" s="17"/>
      <c r="M4" s="105" t="s">
        <v>9</v>
      </c>
      <c r="AT4" s="14" t="s">
        <v>4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106" t="s">
        <v>14</v>
      </c>
      <c r="L6" s="17"/>
    </row>
    <row r="7" spans="1:46" s="1" customFormat="1" ht="16.5" customHeight="1">
      <c r="B7" s="17"/>
      <c r="E7" s="247" t="str">
        <f>'Rekapitulácia stavby'!K6</f>
        <v>Verejný vodovod v obci Janov vr. Zmeny</v>
      </c>
      <c r="F7" s="248"/>
      <c r="G7" s="248"/>
      <c r="H7" s="248"/>
      <c r="L7" s="17"/>
    </row>
    <row r="8" spans="1:46" s="2" customFormat="1" ht="12" customHeight="1">
      <c r="A8" s="28"/>
      <c r="B8" s="33"/>
      <c r="C8" s="28"/>
      <c r="D8" s="106" t="s">
        <v>107</v>
      </c>
      <c r="E8" s="28"/>
      <c r="F8" s="28"/>
      <c r="G8" s="28"/>
      <c r="H8" s="28"/>
      <c r="I8" s="28"/>
      <c r="J8" s="28"/>
      <c r="K8" s="28"/>
      <c r="L8" s="45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46" s="2" customFormat="1" ht="16.5" customHeight="1">
      <c r="A9" s="28"/>
      <c r="B9" s="33"/>
      <c r="C9" s="28"/>
      <c r="D9" s="28"/>
      <c r="E9" s="249" t="s">
        <v>354</v>
      </c>
      <c r="F9" s="250"/>
      <c r="G9" s="250"/>
      <c r="H9" s="250"/>
      <c r="I9" s="28"/>
      <c r="J9" s="28"/>
      <c r="K9" s="28"/>
      <c r="L9" s="45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46" s="2" customFormat="1" ht="11.25">
      <c r="A10" s="28"/>
      <c r="B10" s="33"/>
      <c r="C10" s="28"/>
      <c r="D10" s="28"/>
      <c r="E10" s="28"/>
      <c r="F10" s="28"/>
      <c r="G10" s="28"/>
      <c r="H10" s="28"/>
      <c r="I10" s="28"/>
      <c r="J10" s="28"/>
      <c r="K10" s="28"/>
      <c r="L10" s="45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46" s="2" customFormat="1" ht="12" customHeight="1">
      <c r="A11" s="28"/>
      <c r="B11" s="33"/>
      <c r="C11" s="28"/>
      <c r="D11" s="106" t="s">
        <v>16</v>
      </c>
      <c r="E11" s="28"/>
      <c r="F11" s="107" t="s">
        <v>1</v>
      </c>
      <c r="G11" s="28"/>
      <c r="H11" s="28"/>
      <c r="I11" s="106" t="s">
        <v>17</v>
      </c>
      <c r="J11" s="107" t="s">
        <v>1</v>
      </c>
      <c r="K11" s="28"/>
      <c r="L11" s="45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46" s="2" customFormat="1" ht="12" customHeight="1">
      <c r="A12" s="28"/>
      <c r="B12" s="33"/>
      <c r="C12" s="28"/>
      <c r="D12" s="106" t="s">
        <v>18</v>
      </c>
      <c r="E12" s="28"/>
      <c r="F12" s="107" t="s">
        <v>19</v>
      </c>
      <c r="G12" s="28"/>
      <c r="H12" s="28"/>
      <c r="I12" s="106" t="s">
        <v>20</v>
      </c>
      <c r="J12" s="108" t="str">
        <f>'Rekapitulácia stavby'!AN8</f>
        <v>21. 9. 2020</v>
      </c>
      <c r="K12" s="28"/>
      <c r="L12" s="45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46" s="2" customFormat="1" ht="10.9" customHeight="1">
      <c r="A13" s="28"/>
      <c r="B13" s="33"/>
      <c r="C13" s="28"/>
      <c r="D13" s="28"/>
      <c r="E13" s="28"/>
      <c r="F13" s="28"/>
      <c r="G13" s="28"/>
      <c r="H13" s="28"/>
      <c r="I13" s="28"/>
      <c r="J13" s="28"/>
      <c r="K13" s="28"/>
      <c r="L13" s="45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46" s="2" customFormat="1" ht="12" customHeight="1">
      <c r="A14" s="28"/>
      <c r="B14" s="33"/>
      <c r="C14" s="28"/>
      <c r="D14" s="106" t="s">
        <v>22</v>
      </c>
      <c r="E14" s="28"/>
      <c r="F14" s="28"/>
      <c r="G14" s="28"/>
      <c r="H14" s="28"/>
      <c r="I14" s="106" t="s">
        <v>23</v>
      </c>
      <c r="J14" s="107" t="s">
        <v>24</v>
      </c>
      <c r="K14" s="28"/>
      <c r="L14" s="45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46" s="2" customFormat="1" ht="18" customHeight="1">
      <c r="A15" s="28"/>
      <c r="B15" s="33"/>
      <c r="C15" s="28"/>
      <c r="D15" s="28"/>
      <c r="E15" s="107" t="s">
        <v>19</v>
      </c>
      <c r="F15" s="28"/>
      <c r="G15" s="28"/>
      <c r="H15" s="28"/>
      <c r="I15" s="106" t="s">
        <v>25</v>
      </c>
      <c r="J15" s="107" t="s">
        <v>1</v>
      </c>
      <c r="K15" s="28"/>
      <c r="L15" s="45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46" s="2" customFormat="1" ht="6.95" customHeight="1">
      <c r="A16" s="28"/>
      <c r="B16" s="33"/>
      <c r="C16" s="28"/>
      <c r="D16" s="28"/>
      <c r="E16" s="28"/>
      <c r="F16" s="28"/>
      <c r="G16" s="28"/>
      <c r="H16" s="28"/>
      <c r="I16" s="28"/>
      <c r="J16" s="28"/>
      <c r="K16" s="28"/>
      <c r="L16" s="45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>
      <c r="A17" s="28"/>
      <c r="B17" s="33"/>
      <c r="C17" s="28"/>
      <c r="D17" s="106" t="s">
        <v>26</v>
      </c>
      <c r="E17" s="28"/>
      <c r="F17" s="28"/>
      <c r="G17" s="28"/>
      <c r="H17" s="28"/>
      <c r="I17" s="106" t="s">
        <v>23</v>
      </c>
      <c r="J17" s="107" t="s">
        <v>27</v>
      </c>
      <c r="K17" s="28"/>
      <c r="L17" s="45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>
      <c r="A18" s="28"/>
      <c r="B18" s="33"/>
      <c r="C18" s="28"/>
      <c r="D18" s="28"/>
      <c r="E18" s="107" t="s">
        <v>28</v>
      </c>
      <c r="F18" s="28"/>
      <c r="G18" s="28"/>
      <c r="H18" s="28"/>
      <c r="I18" s="106" t="s">
        <v>25</v>
      </c>
      <c r="J18" s="107" t="s">
        <v>29</v>
      </c>
      <c r="K18" s="28"/>
      <c r="L18" s="45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5" customHeight="1">
      <c r="A19" s="28"/>
      <c r="B19" s="33"/>
      <c r="C19" s="28"/>
      <c r="D19" s="28"/>
      <c r="E19" s="28"/>
      <c r="F19" s="28"/>
      <c r="G19" s="28"/>
      <c r="H19" s="28"/>
      <c r="I19" s="28"/>
      <c r="J19" s="28"/>
      <c r="K19" s="28"/>
      <c r="L19" s="45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>
      <c r="A20" s="28"/>
      <c r="B20" s="33"/>
      <c r="C20" s="28"/>
      <c r="D20" s="106" t="s">
        <v>30</v>
      </c>
      <c r="E20" s="28"/>
      <c r="F20" s="28"/>
      <c r="G20" s="28"/>
      <c r="H20" s="28"/>
      <c r="I20" s="106" t="s">
        <v>23</v>
      </c>
      <c r="J20" s="107" t="s">
        <v>1</v>
      </c>
      <c r="K20" s="28"/>
      <c r="L20" s="45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>
      <c r="A21" s="28"/>
      <c r="B21" s="33"/>
      <c r="C21" s="28"/>
      <c r="D21" s="28"/>
      <c r="E21" s="107" t="s">
        <v>31</v>
      </c>
      <c r="F21" s="28"/>
      <c r="G21" s="28"/>
      <c r="H21" s="28"/>
      <c r="I21" s="106" t="s">
        <v>25</v>
      </c>
      <c r="J21" s="107" t="s">
        <v>1</v>
      </c>
      <c r="K21" s="28"/>
      <c r="L21" s="45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5" customHeight="1">
      <c r="A22" s="28"/>
      <c r="B22" s="33"/>
      <c r="C22" s="28"/>
      <c r="D22" s="28"/>
      <c r="E22" s="28"/>
      <c r="F22" s="28"/>
      <c r="G22" s="28"/>
      <c r="H22" s="28"/>
      <c r="I22" s="28"/>
      <c r="J22" s="28"/>
      <c r="K22" s="28"/>
      <c r="L22" s="45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>
      <c r="A23" s="28"/>
      <c r="B23" s="33"/>
      <c r="C23" s="28"/>
      <c r="D23" s="106" t="s">
        <v>33</v>
      </c>
      <c r="E23" s="28"/>
      <c r="F23" s="28"/>
      <c r="G23" s="28"/>
      <c r="H23" s="28"/>
      <c r="I23" s="106" t="s">
        <v>23</v>
      </c>
      <c r="J23" s="107" t="s">
        <v>1</v>
      </c>
      <c r="K23" s="28"/>
      <c r="L23" s="45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>
      <c r="A24" s="28"/>
      <c r="B24" s="33"/>
      <c r="C24" s="28"/>
      <c r="D24" s="28"/>
      <c r="E24" s="107" t="s">
        <v>34</v>
      </c>
      <c r="F24" s="28"/>
      <c r="G24" s="28"/>
      <c r="H24" s="28"/>
      <c r="I24" s="106" t="s">
        <v>25</v>
      </c>
      <c r="J24" s="107" t="s">
        <v>1</v>
      </c>
      <c r="K24" s="28"/>
      <c r="L24" s="45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5" customHeight="1">
      <c r="A25" s="28"/>
      <c r="B25" s="33"/>
      <c r="C25" s="28"/>
      <c r="D25" s="28"/>
      <c r="E25" s="28"/>
      <c r="F25" s="28"/>
      <c r="G25" s="28"/>
      <c r="H25" s="28"/>
      <c r="I25" s="28"/>
      <c r="J25" s="28"/>
      <c r="K25" s="28"/>
      <c r="L25" s="45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>
      <c r="A26" s="28"/>
      <c r="B26" s="33"/>
      <c r="C26" s="28"/>
      <c r="D26" s="106" t="s">
        <v>35</v>
      </c>
      <c r="E26" s="28"/>
      <c r="F26" s="28"/>
      <c r="G26" s="28"/>
      <c r="H26" s="28"/>
      <c r="I26" s="28"/>
      <c r="J26" s="28"/>
      <c r="K26" s="28"/>
      <c r="L26" s="45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>
      <c r="A27" s="109"/>
      <c r="B27" s="110"/>
      <c r="C27" s="109"/>
      <c r="D27" s="109"/>
      <c r="E27" s="251" t="s">
        <v>1</v>
      </c>
      <c r="F27" s="251"/>
      <c r="G27" s="251"/>
      <c r="H27" s="251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>
      <c r="A28" s="28"/>
      <c r="B28" s="33"/>
      <c r="C28" s="28"/>
      <c r="D28" s="28"/>
      <c r="E28" s="28"/>
      <c r="F28" s="28"/>
      <c r="G28" s="28"/>
      <c r="H28" s="28"/>
      <c r="I28" s="28"/>
      <c r="J28" s="28"/>
      <c r="K28" s="28"/>
      <c r="L28" s="45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5" customHeight="1">
      <c r="A29" s="28"/>
      <c r="B29" s="33"/>
      <c r="C29" s="28"/>
      <c r="D29" s="112"/>
      <c r="E29" s="112"/>
      <c r="F29" s="112"/>
      <c r="G29" s="112"/>
      <c r="H29" s="112"/>
      <c r="I29" s="112"/>
      <c r="J29" s="112"/>
      <c r="K29" s="112"/>
      <c r="L29" s="45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25.35" customHeight="1">
      <c r="A30" s="28"/>
      <c r="B30" s="33"/>
      <c r="C30" s="28"/>
      <c r="D30" s="113" t="s">
        <v>36</v>
      </c>
      <c r="E30" s="28"/>
      <c r="F30" s="28"/>
      <c r="G30" s="28"/>
      <c r="H30" s="28"/>
      <c r="I30" s="28"/>
      <c r="J30" s="114">
        <f>ROUND(J123, 2)</f>
        <v>5254.62</v>
      </c>
      <c r="K30" s="28"/>
      <c r="L30" s="45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5" customHeight="1">
      <c r="A31" s="28"/>
      <c r="B31" s="33"/>
      <c r="C31" s="28"/>
      <c r="D31" s="112"/>
      <c r="E31" s="112"/>
      <c r="F31" s="112"/>
      <c r="G31" s="112"/>
      <c r="H31" s="112"/>
      <c r="I31" s="112"/>
      <c r="J31" s="112"/>
      <c r="K31" s="112"/>
      <c r="L31" s="45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5" customHeight="1">
      <c r="A32" s="28"/>
      <c r="B32" s="33"/>
      <c r="C32" s="28"/>
      <c r="D32" s="28"/>
      <c r="E32" s="28"/>
      <c r="F32" s="115" t="s">
        <v>38</v>
      </c>
      <c r="G32" s="28"/>
      <c r="H32" s="28"/>
      <c r="I32" s="115" t="s">
        <v>37</v>
      </c>
      <c r="J32" s="115" t="s">
        <v>39</v>
      </c>
      <c r="K32" s="28"/>
      <c r="L32" s="45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5" customHeight="1">
      <c r="A33" s="28"/>
      <c r="B33" s="33"/>
      <c r="C33" s="28"/>
      <c r="D33" s="116" t="s">
        <v>40</v>
      </c>
      <c r="E33" s="106" t="s">
        <v>41</v>
      </c>
      <c r="F33" s="117">
        <f>ROUND((SUM(BE123:BE157)),  2)</f>
        <v>0</v>
      </c>
      <c r="G33" s="28"/>
      <c r="H33" s="28"/>
      <c r="I33" s="118">
        <v>0.2</v>
      </c>
      <c r="J33" s="117">
        <f>ROUND(((SUM(BE123:BE157))*I33),  2)</f>
        <v>0</v>
      </c>
      <c r="K33" s="28"/>
      <c r="L33" s="45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5" customHeight="1">
      <c r="A34" s="28"/>
      <c r="B34" s="33"/>
      <c r="C34" s="28"/>
      <c r="D34" s="28"/>
      <c r="E34" s="106" t="s">
        <v>42</v>
      </c>
      <c r="F34" s="117">
        <f>ROUND((SUM(BF123:BF157)),  2)</f>
        <v>5254.62</v>
      </c>
      <c r="G34" s="28"/>
      <c r="H34" s="28"/>
      <c r="I34" s="118">
        <v>0.2</v>
      </c>
      <c r="J34" s="117">
        <f>ROUND(((SUM(BF123:BF157))*I34),  2)</f>
        <v>1050.92</v>
      </c>
      <c r="K34" s="28"/>
      <c r="L34" s="45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5" hidden="1" customHeight="1">
      <c r="A35" s="28"/>
      <c r="B35" s="33"/>
      <c r="C35" s="28"/>
      <c r="D35" s="28"/>
      <c r="E35" s="106" t="s">
        <v>43</v>
      </c>
      <c r="F35" s="117">
        <f>ROUND((SUM(BG123:BG157)),  2)</f>
        <v>0</v>
      </c>
      <c r="G35" s="28"/>
      <c r="H35" s="28"/>
      <c r="I35" s="118">
        <v>0.2</v>
      </c>
      <c r="J35" s="117">
        <f>0</f>
        <v>0</v>
      </c>
      <c r="K35" s="28"/>
      <c r="L35" s="45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5" hidden="1" customHeight="1">
      <c r="A36" s="28"/>
      <c r="B36" s="33"/>
      <c r="C36" s="28"/>
      <c r="D36" s="28"/>
      <c r="E36" s="106" t="s">
        <v>44</v>
      </c>
      <c r="F36" s="117">
        <f>ROUND((SUM(BH123:BH157)),  2)</f>
        <v>0</v>
      </c>
      <c r="G36" s="28"/>
      <c r="H36" s="28"/>
      <c r="I36" s="118">
        <v>0.2</v>
      </c>
      <c r="J36" s="117">
        <f>0</f>
        <v>0</v>
      </c>
      <c r="K36" s="28"/>
      <c r="L36" s="45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5" hidden="1" customHeight="1">
      <c r="A37" s="28"/>
      <c r="B37" s="33"/>
      <c r="C37" s="28"/>
      <c r="D37" s="28"/>
      <c r="E37" s="106" t="s">
        <v>45</v>
      </c>
      <c r="F37" s="117">
        <f>ROUND((SUM(BI123:BI157)),  2)</f>
        <v>0</v>
      </c>
      <c r="G37" s="28"/>
      <c r="H37" s="28"/>
      <c r="I37" s="118">
        <v>0</v>
      </c>
      <c r="J37" s="117">
        <f>0</f>
        <v>0</v>
      </c>
      <c r="K37" s="28"/>
      <c r="L37" s="45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6.95" customHeight="1">
      <c r="A38" s="28"/>
      <c r="B38" s="33"/>
      <c r="C38" s="28"/>
      <c r="D38" s="28"/>
      <c r="E38" s="28"/>
      <c r="F38" s="28"/>
      <c r="G38" s="28"/>
      <c r="H38" s="28"/>
      <c r="I38" s="28"/>
      <c r="J38" s="28"/>
      <c r="K38" s="28"/>
      <c r="L38" s="45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25.35" customHeight="1">
      <c r="A39" s="28"/>
      <c r="B39" s="33"/>
      <c r="C39" s="119"/>
      <c r="D39" s="120" t="s">
        <v>46</v>
      </c>
      <c r="E39" s="121"/>
      <c r="F39" s="121"/>
      <c r="G39" s="122" t="s">
        <v>47</v>
      </c>
      <c r="H39" s="123" t="s">
        <v>48</v>
      </c>
      <c r="I39" s="121"/>
      <c r="J39" s="124">
        <f>SUM(J30:J37)</f>
        <v>6305.54</v>
      </c>
      <c r="K39" s="125"/>
      <c r="L39" s="45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14.45" customHeight="1">
      <c r="A40" s="28"/>
      <c r="B40" s="33"/>
      <c r="C40" s="28"/>
      <c r="D40" s="28"/>
      <c r="E40" s="28"/>
      <c r="F40" s="28"/>
      <c r="G40" s="28"/>
      <c r="H40" s="28"/>
      <c r="I40" s="28"/>
      <c r="J40" s="28"/>
      <c r="K40" s="28"/>
      <c r="L40" s="45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5"/>
      <c r="D50" s="126" t="s">
        <v>49</v>
      </c>
      <c r="E50" s="127"/>
      <c r="F50" s="127"/>
      <c r="G50" s="126" t="s">
        <v>50</v>
      </c>
      <c r="H50" s="127"/>
      <c r="I50" s="127"/>
      <c r="J50" s="127"/>
      <c r="K50" s="127"/>
      <c r="L50" s="45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8"/>
      <c r="B61" s="33"/>
      <c r="C61" s="28"/>
      <c r="D61" s="128" t="s">
        <v>51</v>
      </c>
      <c r="E61" s="129"/>
      <c r="F61" s="130" t="s">
        <v>52</v>
      </c>
      <c r="G61" s="128" t="s">
        <v>51</v>
      </c>
      <c r="H61" s="129"/>
      <c r="I61" s="129"/>
      <c r="J61" s="131" t="s">
        <v>52</v>
      </c>
      <c r="K61" s="129"/>
      <c r="L61" s="45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8"/>
      <c r="B65" s="33"/>
      <c r="C65" s="28"/>
      <c r="D65" s="126" t="s">
        <v>53</v>
      </c>
      <c r="E65" s="132"/>
      <c r="F65" s="132"/>
      <c r="G65" s="126" t="s">
        <v>54</v>
      </c>
      <c r="H65" s="132"/>
      <c r="I65" s="132"/>
      <c r="J65" s="132"/>
      <c r="K65" s="132"/>
      <c r="L65" s="45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8"/>
      <c r="B76" s="33"/>
      <c r="C76" s="28"/>
      <c r="D76" s="128" t="s">
        <v>51</v>
      </c>
      <c r="E76" s="129"/>
      <c r="F76" s="130" t="s">
        <v>52</v>
      </c>
      <c r="G76" s="128" t="s">
        <v>51</v>
      </c>
      <c r="H76" s="129"/>
      <c r="I76" s="129"/>
      <c r="J76" s="131" t="s">
        <v>52</v>
      </c>
      <c r="K76" s="129"/>
      <c r="L76" s="45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5" customHeight="1">
      <c r="A77" s="28"/>
      <c r="B77" s="133"/>
      <c r="C77" s="134"/>
      <c r="D77" s="134"/>
      <c r="E77" s="134"/>
      <c r="F77" s="134"/>
      <c r="G77" s="134"/>
      <c r="H77" s="134"/>
      <c r="I77" s="134"/>
      <c r="J77" s="134"/>
      <c r="K77" s="134"/>
      <c r="L77" s="45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47" s="2" customFormat="1" ht="6.95" customHeight="1">
      <c r="A81" s="28"/>
      <c r="B81" s="135"/>
      <c r="C81" s="136"/>
      <c r="D81" s="136"/>
      <c r="E81" s="136"/>
      <c r="F81" s="136"/>
      <c r="G81" s="136"/>
      <c r="H81" s="136"/>
      <c r="I81" s="136"/>
      <c r="J81" s="136"/>
      <c r="K81" s="136"/>
      <c r="L81" s="45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47" s="2" customFormat="1" ht="24.95" customHeight="1">
      <c r="A82" s="28"/>
      <c r="B82" s="29"/>
      <c r="C82" s="20" t="s">
        <v>109</v>
      </c>
      <c r="D82" s="30"/>
      <c r="E82" s="30"/>
      <c r="F82" s="30"/>
      <c r="G82" s="30"/>
      <c r="H82" s="30"/>
      <c r="I82" s="30"/>
      <c r="J82" s="30"/>
      <c r="K82" s="30"/>
      <c r="L82" s="45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47" s="2" customFormat="1" ht="6.95" customHeight="1">
      <c r="A83" s="28"/>
      <c r="B83" s="29"/>
      <c r="C83" s="30"/>
      <c r="D83" s="30"/>
      <c r="E83" s="30"/>
      <c r="F83" s="30"/>
      <c r="G83" s="30"/>
      <c r="H83" s="30"/>
      <c r="I83" s="30"/>
      <c r="J83" s="30"/>
      <c r="K83" s="30"/>
      <c r="L83" s="45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47" s="2" customFormat="1" ht="12" customHeight="1">
      <c r="A84" s="28"/>
      <c r="B84" s="29"/>
      <c r="C84" s="25" t="s">
        <v>14</v>
      </c>
      <c r="D84" s="30"/>
      <c r="E84" s="30"/>
      <c r="F84" s="30"/>
      <c r="G84" s="30"/>
      <c r="H84" s="30"/>
      <c r="I84" s="30"/>
      <c r="J84" s="30"/>
      <c r="K84" s="30"/>
      <c r="L84" s="45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47" s="2" customFormat="1" ht="16.5" customHeight="1">
      <c r="A85" s="28"/>
      <c r="B85" s="29"/>
      <c r="C85" s="30"/>
      <c r="D85" s="30"/>
      <c r="E85" s="252" t="str">
        <f>E7</f>
        <v>Verejný vodovod v obci Janov vr. Zmeny</v>
      </c>
      <c r="F85" s="253"/>
      <c r="G85" s="253"/>
      <c r="H85" s="253"/>
      <c r="I85" s="30"/>
      <c r="J85" s="30"/>
      <c r="K85" s="30"/>
      <c r="L85" s="45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47" s="2" customFormat="1" ht="12" customHeight="1">
      <c r="A86" s="28"/>
      <c r="B86" s="29"/>
      <c r="C86" s="25" t="s">
        <v>107</v>
      </c>
      <c r="D86" s="30"/>
      <c r="E86" s="30"/>
      <c r="F86" s="30"/>
      <c r="G86" s="30"/>
      <c r="H86" s="30"/>
      <c r="I86" s="30"/>
      <c r="J86" s="30"/>
      <c r="K86" s="30"/>
      <c r="L86" s="45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47" s="2" customFormat="1" ht="16.5" customHeight="1">
      <c r="A87" s="28"/>
      <c r="B87" s="29"/>
      <c r="C87" s="30"/>
      <c r="D87" s="30"/>
      <c r="E87" s="211" t="str">
        <f>E9</f>
        <v>SO05 - SO05 Oplotenie VDJ a zdroja vody</v>
      </c>
      <c r="F87" s="254"/>
      <c r="G87" s="254"/>
      <c r="H87" s="254"/>
      <c r="I87" s="30"/>
      <c r="J87" s="30"/>
      <c r="K87" s="30"/>
      <c r="L87" s="45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47" s="2" customFormat="1" ht="6.95" customHeight="1">
      <c r="A88" s="28"/>
      <c r="B88" s="29"/>
      <c r="C88" s="30"/>
      <c r="D88" s="30"/>
      <c r="E88" s="30"/>
      <c r="F88" s="30"/>
      <c r="G88" s="30"/>
      <c r="H88" s="30"/>
      <c r="I88" s="30"/>
      <c r="J88" s="30"/>
      <c r="K88" s="30"/>
      <c r="L88" s="45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47" s="2" customFormat="1" ht="12" customHeight="1">
      <c r="A89" s="28"/>
      <c r="B89" s="29"/>
      <c r="C89" s="25" t="s">
        <v>18</v>
      </c>
      <c r="D89" s="30"/>
      <c r="E89" s="30"/>
      <c r="F89" s="23" t="str">
        <f>F12</f>
        <v>Obec Janov</v>
      </c>
      <c r="G89" s="30"/>
      <c r="H89" s="30"/>
      <c r="I89" s="25" t="s">
        <v>20</v>
      </c>
      <c r="J89" s="60" t="str">
        <f>IF(J12="","",J12)</f>
        <v>21. 9. 2020</v>
      </c>
      <c r="K89" s="30"/>
      <c r="L89" s="45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47" s="2" customFormat="1" ht="6.95" customHeight="1">
      <c r="A90" s="28"/>
      <c r="B90" s="29"/>
      <c r="C90" s="30"/>
      <c r="D90" s="30"/>
      <c r="E90" s="30"/>
      <c r="F90" s="30"/>
      <c r="G90" s="30"/>
      <c r="H90" s="30"/>
      <c r="I90" s="30"/>
      <c r="J90" s="30"/>
      <c r="K90" s="30"/>
      <c r="L90" s="45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47" s="2" customFormat="1" ht="15.2" customHeight="1">
      <c r="A91" s="28"/>
      <c r="B91" s="29"/>
      <c r="C91" s="25" t="s">
        <v>22</v>
      </c>
      <c r="D91" s="30"/>
      <c r="E91" s="30"/>
      <c r="F91" s="23" t="str">
        <f>E15</f>
        <v>Obec Janov</v>
      </c>
      <c r="G91" s="30"/>
      <c r="H91" s="30"/>
      <c r="I91" s="25" t="s">
        <v>30</v>
      </c>
      <c r="J91" s="26" t="str">
        <f>E21</f>
        <v xml:space="preserve"> </v>
      </c>
      <c r="K91" s="30"/>
      <c r="L91" s="45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47" s="2" customFormat="1" ht="15.2" customHeight="1">
      <c r="A92" s="28"/>
      <c r="B92" s="29"/>
      <c r="C92" s="25" t="s">
        <v>26</v>
      </c>
      <c r="D92" s="30"/>
      <c r="E92" s="30"/>
      <c r="F92" s="23" t="str">
        <f>IF(E18="","",E18)</f>
        <v>EKOFORM spol. s r.o. Levice</v>
      </c>
      <c r="G92" s="30"/>
      <c r="H92" s="30"/>
      <c r="I92" s="25" t="s">
        <v>33</v>
      </c>
      <c r="J92" s="26" t="str">
        <f>E24</f>
        <v>Ing. Mihálková</v>
      </c>
      <c r="K92" s="30"/>
      <c r="L92" s="45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47" s="2" customFormat="1" ht="10.35" customHeight="1">
      <c r="A93" s="28"/>
      <c r="B93" s="29"/>
      <c r="C93" s="30"/>
      <c r="D93" s="30"/>
      <c r="E93" s="30"/>
      <c r="F93" s="30"/>
      <c r="G93" s="30"/>
      <c r="H93" s="30"/>
      <c r="I93" s="30"/>
      <c r="J93" s="30"/>
      <c r="K93" s="30"/>
      <c r="L93" s="45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47" s="2" customFormat="1" ht="29.25" customHeight="1">
      <c r="A94" s="28"/>
      <c r="B94" s="29"/>
      <c r="C94" s="137" t="s">
        <v>110</v>
      </c>
      <c r="D94" s="138"/>
      <c r="E94" s="138"/>
      <c r="F94" s="138"/>
      <c r="G94" s="138"/>
      <c r="H94" s="138"/>
      <c r="I94" s="138"/>
      <c r="J94" s="139" t="s">
        <v>111</v>
      </c>
      <c r="K94" s="138"/>
      <c r="L94" s="45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47" s="2" customFormat="1" ht="10.35" customHeight="1">
      <c r="A95" s="28"/>
      <c r="B95" s="29"/>
      <c r="C95" s="30"/>
      <c r="D95" s="30"/>
      <c r="E95" s="30"/>
      <c r="F95" s="30"/>
      <c r="G95" s="30"/>
      <c r="H95" s="30"/>
      <c r="I95" s="30"/>
      <c r="J95" s="30"/>
      <c r="K95" s="30"/>
      <c r="L95" s="45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9" customHeight="1">
      <c r="A96" s="28"/>
      <c r="B96" s="29"/>
      <c r="C96" s="140" t="s">
        <v>112</v>
      </c>
      <c r="D96" s="30"/>
      <c r="E96" s="30"/>
      <c r="F96" s="30"/>
      <c r="G96" s="30"/>
      <c r="H96" s="30"/>
      <c r="I96" s="30"/>
      <c r="J96" s="78">
        <f>J123</f>
        <v>5254.619999999999</v>
      </c>
      <c r="K96" s="30"/>
      <c r="L96" s="45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4" t="s">
        <v>113</v>
      </c>
    </row>
    <row r="97" spans="1:31" s="9" customFormat="1" ht="24.95" customHeight="1">
      <c r="B97" s="141"/>
      <c r="C97" s="142"/>
      <c r="D97" s="143" t="s">
        <v>355</v>
      </c>
      <c r="E97" s="144"/>
      <c r="F97" s="144"/>
      <c r="G97" s="144"/>
      <c r="H97" s="144"/>
      <c r="I97" s="144"/>
      <c r="J97" s="145">
        <f>J124</f>
        <v>3011.5599999999995</v>
      </c>
      <c r="K97" s="142"/>
      <c r="L97" s="146"/>
    </row>
    <row r="98" spans="1:31" s="10" customFormat="1" ht="19.899999999999999" customHeight="1">
      <c r="B98" s="147"/>
      <c r="C98" s="148"/>
      <c r="D98" s="149" t="s">
        <v>356</v>
      </c>
      <c r="E98" s="150"/>
      <c r="F98" s="150"/>
      <c r="G98" s="150"/>
      <c r="H98" s="150"/>
      <c r="I98" s="150"/>
      <c r="J98" s="151">
        <f>J125</f>
        <v>112.76</v>
      </c>
      <c r="K98" s="148"/>
      <c r="L98" s="152"/>
    </row>
    <row r="99" spans="1:31" s="10" customFormat="1" ht="19.899999999999999" customHeight="1">
      <c r="B99" s="147"/>
      <c r="C99" s="148"/>
      <c r="D99" s="149" t="s">
        <v>357</v>
      </c>
      <c r="E99" s="150"/>
      <c r="F99" s="150"/>
      <c r="G99" s="150"/>
      <c r="H99" s="150"/>
      <c r="I99" s="150"/>
      <c r="J99" s="151">
        <f>J132</f>
        <v>470.57</v>
      </c>
      <c r="K99" s="148"/>
      <c r="L99" s="152"/>
    </row>
    <row r="100" spans="1:31" s="10" customFormat="1" ht="19.899999999999999" customHeight="1">
      <c r="B100" s="147"/>
      <c r="C100" s="148"/>
      <c r="D100" s="149" t="s">
        <v>358</v>
      </c>
      <c r="E100" s="150"/>
      <c r="F100" s="150"/>
      <c r="G100" s="150"/>
      <c r="H100" s="150"/>
      <c r="I100" s="150"/>
      <c r="J100" s="151">
        <f>J136</f>
        <v>2406.5499999999997</v>
      </c>
      <c r="K100" s="148"/>
      <c r="L100" s="152"/>
    </row>
    <row r="101" spans="1:31" s="10" customFormat="1" ht="19.899999999999999" customHeight="1">
      <c r="B101" s="147"/>
      <c r="C101" s="148"/>
      <c r="D101" s="149" t="s">
        <v>359</v>
      </c>
      <c r="E101" s="150"/>
      <c r="F101" s="150"/>
      <c r="G101" s="150"/>
      <c r="H101" s="150"/>
      <c r="I101" s="150"/>
      <c r="J101" s="151">
        <f>J143</f>
        <v>21.68</v>
      </c>
      <c r="K101" s="148"/>
      <c r="L101" s="152"/>
    </row>
    <row r="102" spans="1:31" s="9" customFormat="1" ht="24.95" customHeight="1">
      <c r="B102" s="141"/>
      <c r="C102" s="142"/>
      <c r="D102" s="143" t="s">
        <v>360</v>
      </c>
      <c r="E102" s="144"/>
      <c r="F102" s="144"/>
      <c r="G102" s="144"/>
      <c r="H102" s="144"/>
      <c r="I102" s="144"/>
      <c r="J102" s="145">
        <f>J146</f>
        <v>2243.06</v>
      </c>
      <c r="K102" s="142"/>
      <c r="L102" s="146"/>
    </row>
    <row r="103" spans="1:31" s="10" customFormat="1" ht="19.899999999999999" customHeight="1">
      <c r="B103" s="147"/>
      <c r="C103" s="148"/>
      <c r="D103" s="149" t="s">
        <v>361</v>
      </c>
      <c r="E103" s="150"/>
      <c r="F103" s="150"/>
      <c r="G103" s="150"/>
      <c r="H103" s="150"/>
      <c r="I103" s="150"/>
      <c r="J103" s="151">
        <f>J147</f>
        <v>2243.06</v>
      </c>
      <c r="K103" s="148"/>
      <c r="L103" s="152"/>
    </row>
    <row r="104" spans="1:31" s="2" customFormat="1" ht="21.75" customHeight="1">
      <c r="A104" s="28"/>
      <c r="B104" s="29"/>
      <c r="C104" s="30"/>
      <c r="D104" s="30"/>
      <c r="E104" s="30"/>
      <c r="F104" s="30"/>
      <c r="G104" s="30"/>
      <c r="H104" s="30"/>
      <c r="I104" s="30"/>
      <c r="J104" s="30"/>
      <c r="K104" s="30"/>
      <c r="L104" s="45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</row>
    <row r="105" spans="1:31" s="2" customFormat="1" ht="6.95" customHeight="1">
      <c r="A105" s="28"/>
      <c r="B105" s="48"/>
      <c r="C105" s="49"/>
      <c r="D105" s="49"/>
      <c r="E105" s="49"/>
      <c r="F105" s="49"/>
      <c r="G105" s="49"/>
      <c r="H105" s="49"/>
      <c r="I105" s="49"/>
      <c r="J105" s="49"/>
      <c r="K105" s="49"/>
      <c r="L105" s="45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</row>
    <row r="109" spans="1:31" s="2" customFormat="1" ht="6.95" customHeight="1">
      <c r="A109" s="28"/>
      <c r="B109" s="50"/>
      <c r="C109" s="51"/>
      <c r="D109" s="51"/>
      <c r="E109" s="51"/>
      <c r="F109" s="51"/>
      <c r="G109" s="51"/>
      <c r="H109" s="51"/>
      <c r="I109" s="51"/>
      <c r="J109" s="51"/>
      <c r="K109" s="51"/>
      <c r="L109" s="45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31" s="2" customFormat="1" ht="24.95" customHeight="1">
      <c r="A110" s="28"/>
      <c r="B110" s="29"/>
      <c r="C110" s="20" t="s">
        <v>116</v>
      </c>
      <c r="D110" s="30"/>
      <c r="E110" s="30"/>
      <c r="F110" s="30"/>
      <c r="G110" s="30"/>
      <c r="H110" s="30"/>
      <c r="I110" s="30"/>
      <c r="J110" s="30"/>
      <c r="K110" s="30"/>
      <c r="L110" s="45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s="2" customFormat="1" ht="6.95" customHeight="1">
      <c r="A111" s="28"/>
      <c r="B111" s="29"/>
      <c r="C111" s="30"/>
      <c r="D111" s="30"/>
      <c r="E111" s="30"/>
      <c r="F111" s="30"/>
      <c r="G111" s="30"/>
      <c r="H111" s="30"/>
      <c r="I111" s="30"/>
      <c r="J111" s="30"/>
      <c r="K111" s="30"/>
      <c r="L111" s="45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s="2" customFormat="1" ht="12" customHeight="1">
      <c r="A112" s="28"/>
      <c r="B112" s="29"/>
      <c r="C112" s="25" t="s">
        <v>14</v>
      </c>
      <c r="D112" s="30"/>
      <c r="E112" s="30"/>
      <c r="F112" s="30"/>
      <c r="G112" s="30"/>
      <c r="H112" s="30"/>
      <c r="I112" s="30"/>
      <c r="J112" s="30"/>
      <c r="K112" s="30"/>
      <c r="L112" s="45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65" s="2" customFormat="1" ht="16.5" customHeight="1">
      <c r="A113" s="28"/>
      <c r="B113" s="29"/>
      <c r="C113" s="30"/>
      <c r="D113" s="30"/>
      <c r="E113" s="252" t="str">
        <f>E7</f>
        <v>Verejný vodovod v obci Janov vr. Zmeny</v>
      </c>
      <c r="F113" s="253"/>
      <c r="G113" s="253"/>
      <c r="H113" s="253"/>
      <c r="I113" s="30"/>
      <c r="J113" s="30"/>
      <c r="K113" s="30"/>
      <c r="L113" s="45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65" s="2" customFormat="1" ht="12" customHeight="1">
      <c r="A114" s="28"/>
      <c r="B114" s="29"/>
      <c r="C114" s="25" t="s">
        <v>107</v>
      </c>
      <c r="D114" s="30"/>
      <c r="E114" s="30"/>
      <c r="F114" s="30"/>
      <c r="G114" s="30"/>
      <c r="H114" s="30"/>
      <c r="I114" s="30"/>
      <c r="J114" s="30"/>
      <c r="K114" s="30"/>
      <c r="L114" s="45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65" s="2" customFormat="1" ht="16.5" customHeight="1">
      <c r="A115" s="28"/>
      <c r="B115" s="29"/>
      <c r="C115" s="30"/>
      <c r="D115" s="30"/>
      <c r="E115" s="211" t="str">
        <f>E9</f>
        <v>SO05 - SO05 Oplotenie VDJ a zdroja vody</v>
      </c>
      <c r="F115" s="254"/>
      <c r="G115" s="254"/>
      <c r="H115" s="254"/>
      <c r="I115" s="30"/>
      <c r="J115" s="30"/>
      <c r="K115" s="30"/>
      <c r="L115" s="45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65" s="2" customFormat="1" ht="6.95" customHeight="1">
      <c r="A116" s="28"/>
      <c r="B116" s="29"/>
      <c r="C116" s="30"/>
      <c r="D116" s="30"/>
      <c r="E116" s="30"/>
      <c r="F116" s="30"/>
      <c r="G116" s="30"/>
      <c r="H116" s="30"/>
      <c r="I116" s="30"/>
      <c r="J116" s="30"/>
      <c r="K116" s="30"/>
      <c r="L116" s="45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65" s="2" customFormat="1" ht="12" customHeight="1">
      <c r="A117" s="28"/>
      <c r="B117" s="29"/>
      <c r="C117" s="25" t="s">
        <v>18</v>
      </c>
      <c r="D117" s="30"/>
      <c r="E117" s="30"/>
      <c r="F117" s="23" t="str">
        <f>F12</f>
        <v>Obec Janov</v>
      </c>
      <c r="G117" s="30"/>
      <c r="H117" s="30"/>
      <c r="I117" s="25" t="s">
        <v>20</v>
      </c>
      <c r="J117" s="60" t="str">
        <f>IF(J12="","",J12)</f>
        <v>21. 9. 2020</v>
      </c>
      <c r="K117" s="30"/>
      <c r="L117" s="45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65" s="2" customFormat="1" ht="6.95" customHeight="1">
      <c r="A118" s="28"/>
      <c r="B118" s="29"/>
      <c r="C118" s="30"/>
      <c r="D118" s="30"/>
      <c r="E118" s="30"/>
      <c r="F118" s="30"/>
      <c r="G118" s="30"/>
      <c r="H118" s="30"/>
      <c r="I118" s="30"/>
      <c r="J118" s="30"/>
      <c r="K118" s="30"/>
      <c r="L118" s="45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65" s="2" customFormat="1" ht="15.2" customHeight="1">
      <c r="A119" s="28"/>
      <c r="B119" s="29"/>
      <c r="C119" s="25" t="s">
        <v>22</v>
      </c>
      <c r="D119" s="30"/>
      <c r="E119" s="30"/>
      <c r="F119" s="23" t="str">
        <f>E15</f>
        <v>Obec Janov</v>
      </c>
      <c r="G119" s="30"/>
      <c r="H119" s="30"/>
      <c r="I119" s="25" t="s">
        <v>30</v>
      </c>
      <c r="J119" s="26" t="str">
        <f>E21</f>
        <v xml:space="preserve"> </v>
      </c>
      <c r="K119" s="30"/>
      <c r="L119" s="45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65" s="2" customFormat="1" ht="15.2" customHeight="1">
      <c r="A120" s="28"/>
      <c r="B120" s="29"/>
      <c r="C120" s="25" t="s">
        <v>26</v>
      </c>
      <c r="D120" s="30"/>
      <c r="E120" s="30"/>
      <c r="F120" s="23" t="str">
        <f>IF(E18="","",E18)</f>
        <v>EKOFORM spol. s r.o. Levice</v>
      </c>
      <c r="G120" s="30"/>
      <c r="H120" s="30"/>
      <c r="I120" s="25" t="s">
        <v>33</v>
      </c>
      <c r="J120" s="26" t="str">
        <f>E24</f>
        <v>Ing. Mihálková</v>
      </c>
      <c r="K120" s="30"/>
      <c r="L120" s="45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  <row r="121" spans="1:65" s="2" customFormat="1" ht="10.35" customHeight="1">
      <c r="A121" s="28"/>
      <c r="B121" s="29"/>
      <c r="C121" s="30"/>
      <c r="D121" s="30"/>
      <c r="E121" s="30"/>
      <c r="F121" s="30"/>
      <c r="G121" s="30"/>
      <c r="H121" s="30"/>
      <c r="I121" s="30"/>
      <c r="J121" s="30"/>
      <c r="K121" s="30"/>
      <c r="L121" s="45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</row>
    <row r="122" spans="1:65" s="11" customFormat="1" ht="29.25" customHeight="1">
      <c r="A122" s="153"/>
      <c r="B122" s="154"/>
      <c r="C122" s="155" t="s">
        <v>117</v>
      </c>
      <c r="D122" s="156" t="s">
        <v>61</v>
      </c>
      <c r="E122" s="156" t="s">
        <v>57</v>
      </c>
      <c r="F122" s="156" t="s">
        <v>58</v>
      </c>
      <c r="G122" s="156" t="s">
        <v>118</v>
      </c>
      <c r="H122" s="156" t="s">
        <v>119</v>
      </c>
      <c r="I122" s="156" t="s">
        <v>120</v>
      </c>
      <c r="J122" s="157" t="s">
        <v>111</v>
      </c>
      <c r="K122" s="158" t="s">
        <v>121</v>
      </c>
      <c r="L122" s="159"/>
      <c r="M122" s="69" t="s">
        <v>1</v>
      </c>
      <c r="N122" s="70" t="s">
        <v>40</v>
      </c>
      <c r="O122" s="70" t="s">
        <v>122</v>
      </c>
      <c r="P122" s="70" t="s">
        <v>123</v>
      </c>
      <c r="Q122" s="70" t="s">
        <v>124</v>
      </c>
      <c r="R122" s="70" t="s">
        <v>125</v>
      </c>
      <c r="S122" s="70" t="s">
        <v>126</v>
      </c>
      <c r="T122" s="71" t="s">
        <v>127</v>
      </c>
      <c r="U122" s="153"/>
      <c r="V122" s="153"/>
      <c r="W122" s="153"/>
      <c r="X122" s="153"/>
      <c r="Y122" s="153"/>
      <c r="Z122" s="153"/>
      <c r="AA122" s="153"/>
      <c r="AB122" s="153"/>
      <c r="AC122" s="153"/>
      <c r="AD122" s="153"/>
      <c r="AE122" s="153"/>
    </row>
    <row r="123" spans="1:65" s="2" customFormat="1" ht="22.9" customHeight="1">
      <c r="A123" s="28"/>
      <c r="B123" s="29"/>
      <c r="C123" s="76" t="s">
        <v>112</v>
      </c>
      <c r="D123" s="30"/>
      <c r="E123" s="30"/>
      <c r="F123" s="30"/>
      <c r="G123" s="30"/>
      <c r="H123" s="30"/>
      <c r="I123" s="30"/>
      <c r="J123" s="160">
        <f>BK123</f>
        <v>5254.619999999999</v>
      </c>
      <c r="K123" s="30"/>
      <c r="L123" s="33"/>
      <c r="M123" s="72"/>
      <c r="N123" s="161"/>
      <c r="O123" s="73"/>
      <c r="P123" s="162">
        <f>P124+P146</f>
        <v>159.04355099999998</v>
      </c>
      <c r="Q123" s="73"/>
      <c r="R123" s="162">
        <f>R124+R146</f>
        <v>38.756358880000001</v>
      </c>
      <c r="S123" s="73"/>
      <c r="T123" s="163">
        <f>T124+T146</f>
        <v>0</v>
      </c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T123" s="14" t="s">
        <v>75</v>
      </c>
      <c r="AU123" s="14" t="s">
        <v>113</v>
      </c>
      <c r="BK123" s="164">
        <f>BK124+BK146</f>
        <v>5254.619999999999</v>
      </c>
    </row>
    <row r="124" spans="1:65" s="12" customFormat="1" ht="25.9" customHeight="1">
      <c r="B124" s="165"/>
      <c r="C124" s="166"/>
      <c r="D124" s="167" t="s">
        <v>75</v>
      </c>
      <c r="E124" s="168" t="s">
        <v>147</v>
      </c>
      <c r="F124" s="168" t="s">
        <v>362</v>
      </c>
      <c r="G124" s="166"/>
      <c r="H124" s="166"/>
      <c r="I124" s="166"/>
      <c r="J124" s="169">
        <f>BK124</f>
        <v>3011.5599999999995</v>
      </c>
      <c r="K124" s="166"/>
      <c r="L124" s="170"/>
      <c r="M124" s="171"/>
      <c r="N124" s="172"/>
      <c r="O124" s="172"/>
      <c r="P124" s="173">
        <f>P125+P132+P136+P143</f>
        <v>93.186219999999992</v>
      </c>
      <c r="Q124" s="172"/>
      <c r="R124" s="173">
        <f>R125+R132+R136+R143</f>
        <v>38.756358880000001</v>
      </c>
      <c r="S124" s="172"/>
      <c r="T124" s="174">
        <f>T125+T132+T136+T143</f>
        <v>0</v>
      </c>
      <c r="AR124" s="175" t="s">
        <v>83</v>
      </c>
      <c r="AT124" s="176" t="s">
        <v>75</v>
      </c>
      <c r="AU124" s="176" t="s">
        <v>13</v>
      </c>
      <c r="AY124" s="175" t="s">
        <v>131</v>
      </c>
      <c r="BK124" s="177">
        <f>BK125+BK132+BK136+BK143</f>
        <v>3011.5599999999995</v>
      </c>
    </row>
    <row r="125" spans="1:65" s="12" customFormat="1" ht="22.9" customHeight="1">
      <c r="B125" s="165"/>
      <c r="C125" s="166"/>
      <c r="D125" s="167" t="s">
        <v>75</v>
      </c>
      <c r="E125" s="178" t="s">
        <v>83</v>
      </c>
      <c r="F125" s="178" t="s">
        <v>363</v>
      </c>
      <c r="G125" s="166"/>
      <c r="H125" s="166"/>
      <c r="I125" s="166"/>
      <c r="J125" s="179">
        <f>BK125</f>
        <v>112.76</v>
      </c>
      <c r="K125" s="166"/>
      <c r="L125" s="170"/>
      <c r="M125" s="171"/>
      <c r="N125" s="172"/>
      <c r="O125" s="172"/>
      <c r="P125" s="173">
        <f>SUM(P126:P131)</f>
        <v>12.914709999999999</v>
      </c>
      <c r="Q125" s="172"/>
      <c r="R125" s="173">
        <f>SUM(R126:R131)</f>
        <v>0</v>
      </c>
      <c r="S125" s="172"/>
      <c r="T125" s="174">
        <f>SUM(T126:T131)</f>
        <v>0</v>
      </c>
      <c r="AR125" s="175" t="s">
        <v>83</v>
      </c>
      <c r="AT125" s="176" t="s">
        <v>75</v>
      </c>
      <c r="AU125" s="176" t="s">
        <v>83</v>
      </c>
      <c r="AY125" s="175" t="s">
        <v>131</v>
      </c>
      <c r="BK125" s="177">
        <f>SUM(BK126:BK131)</f>
        <v>112.76</v>
      </c>
    </row>
    <row r="126" spans="1:65" s="2" customFormat="1" ht="14.45" customHeight="1">
      <c r="A126" s="28"/>
      <c r="B126" s="29"/>
      <c r="C126" s="195" t="s">
        <v>83</v>
      </c>
      <c r="D126" s="195" t="s">
        <v>150</v>
      </c>
      <c r="E126" s="196" t="s">
        <v>364</v>
      </c>
      <c r="F126" s="197" t="s">
        <v>365</v>
      </c>
      <c r="G126" s="198" t="s">
        <v>153</v>
      </c>
      <c r="H126" s="199">
        <v>4.7640000000000002</v>
      </c>
      <c r="I126" s="200">
        <v>6.38</v>
      </c>
      <c r="J126" s="201">
        <f t="shared" ref="J126:J131" si="0">ROUND(I126*H126,2)</f>
        <v>30.39</v>
      </c>
      <c r="K126" s="202"/>
      <c r="L126" s="33"/>
      <c r="M126" s="203" t="s">
        <v>1</v>
      </c>
      <c r="N126" s="204" t="s">
        <v>42</v>
      </c>
      <c r="O126" s="205">
        <v>0.83799999999999997</v>
      </c>
      <c r="P126" s="205">
        <f t="shared" ref="P126:P131" si="1">O126*H126</f>
        <v>3.992232</v>
      </c>
      <c r="Q126" s="205">
        <v>0</v>
      </c>
      <c r="R126" s="205">
        <f t="shared" ref="R126:R131" si="2">Q126*H126</f>
        <v>0</v>
      </c>
      <c r="S126" s="205">
        <v>0</v>
      </c>
      <c r="T126" s="206">
        <f t="shared" ref="T126:T131" si="3">S126*H126</f>
        <v>0</v>
      </c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R126" s="193" t="s">
        <v>154</v>
      </c>
      <c r="AT126" s="193" t="s">
        <v>150</v>
      </c>
      <c r="AU126" s="193" t="s">
        <v>138</v>
      </c>
      <c r="AY126" s="14" t="s">
        <v>131</v>
      </c>
      <c r="BE126" s="194">
        <f t="shared" ref="BE126:BE131" si="4">IF(N126="základná",J126,0)</f>
        <v>0</v>
      </c>
      <c r="BF126" s="194">
        <f t="shared" ref="BF126:BF131" si="5">IF(N126="znížená",J126,0)</f>
        <v>30.39</v>
      </c>
      <c r="BG126" s="194">
        <f t="shared" ref="BG126:BG131" si="6">IF(N126="zákl. prenesená",J126,0)</f>
        <v>0</v>
      </c>
      <c r="BH126" s="194">
        <f t="shared" ref="BH126:BH131" si="7">IF(N126="zníž. prenesená",J126,0)</f>
        <v>0</v>
      </c>
      <c r="BI126" s="194">
        <f t="shared" ref="BI126:BI131" si="8">IF(N126="nulová",J126,0)</f>
        <v>0</v>
      </c>
      <c r="BJ126" s="14" t="s">
        <v>138</v>
      </c>
      <c r="BK126" s="194">
        <f t="shared" ref="BK126:BK131" si="9">ROUND(I126*H126,2)</f>
        <v>30.39</v>
      </c>
      <c r="BL126" s="14" t="s">
        <v>154</v>
      </c>
      <c r="BM126" s="193" t="s">
        <v>366</v>
      </c>
    </row>
    <row r="127" spans="1:65" s="2" customFormat="1" ht="14.45" customHeight="1">
      <c r="A127" s="28"/>
      <c r="B127" s="29"/>
      <c r="C127" s="195" t="s">
        <v>138</v>
      </c>
      <c r="D127" s="195" t="s">
        <v>150</v>
      </c>
      <c r="E127" s="196" t="s">
        <v>151</v>
      </c>
      <c r="F127" s="197" t="s">
        <v>152</v>
      </c>
      <c r="G127" s="198" t="s">
        <v>153</v>
      </c>
      <c r="H127" s="199">
        <v>1.635</v>
      </c>
      <c r="I127" s="200">
        <v>16.899999999999999</v>
      </c>
      <c r="J127" s="201">
        <f t="shared" si="0"/>
        <v>27.63</v>
      </c>
      <c r="K127" s="202"/>
      <c r="L127" s="33"/>
      <c r="M127" s="203" t="s">
        <v>1</v>
      </c>
      <c r="N127" s="204" t="s">
        <v>42</v>
      </c>
      <c r="O127" s="205">
        <v>2.5139999999999998</v>
      </c>
      <c r="P127" s="205">
        <f t="shared" si="1"/>
        <v>4.1103899999999998</v>
      </c>
      <c r="Q127" s="205">
        <v>0</v>
      </c>
      <c r="R127" s="205">
        <f t="shared" si="2"/>
        <v>0</v>
      </c>
      <c r="S127" s="205">
        <v>0</v>
      </c>
      <c r="T127" s="206">
        <f t="shared" si="3"/>
        <v>0</v>
      </c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R127" s="193" t="s">
        <v>154</v>
      </c>
      <c r="AT127" s="193" t="s">
        <v>150</v>
      </c>
      <c r="AU127" s="193" t="s">
        <v>138</v>
      </c>
      <c r="AY127" s="14" t="s">
        <v>131</v>
      </c>
      <c r="BE127" s="194">
        <f t="shared" si="4"/>
        <v>0</v>
      </c>
      <c r="BF127" s="194">
        <f t="shared" si="5"/>
        <v>27.63</v>
      </c>
      <c r="BG127" s="194">
        <f t="shared" si="6"/>
        <v>0</v>
      </c>
      <c r="BH127" s="194">
        <f t="shared" si="7"/>
        <v>0</v>
      </c>
      <c r="BI127" s="194">
        <f t="shared" si="8"/>
        <v>0</v>
      </c>
      <c r="BJ127" s="14" t="s">
        <v>138</v>
      </c>
      <c r="BK127" s="194">
        <f t="shared" si="9"/>
        <v>27.63</v>
      </c>
      <c r="BL127" s="14" t="s">
        <v>154</v>
      </c>
      <c r="BM127" s="193" t="s">
        <v>367</v>
      </c>
    </row>
    <row r="128" spans="1:65" s="2" customFormat="1" ht="37.9" customHeight="1">
      <c r="A128" s="28"/>
      <c r="B128" s="29"/>
      <c r="C128" s="195" t="s">
        <v>130</v>
      </c>
      <c r="D128" s="195" t="s">
        <v>150</v>
      </c>
      <c r="E128" s="196" t="s">
        <v>368</v>
      </c>
      <c r="F128" s="197" t="s">
        <v>369</v>
      </c>
      <c r="G128" s="198" t="s">
        <v>153</v>
      </c>
      <c r="H128" s="199">
        <v>3.2</v>
      </c>
      <c r="I128" s="200">
        <v>0.59</v>
      </c>
      <c r="J128" s="201">
        <f t="shared" si="0"/>
        <v>1.89</v>
      </c>
      <c r="K128" s="202"/>
      <c r="L128" s="33"/>
      <c r="M128" s="203" t="s">
        <v>1</v>
      </c>
      <c r="N128" s="204" t="s">
        <v>42</v>
      </c>
      <c r="O128" s="205">
        <v>0.08</v>
      </c>
      <c r="P128" s="205">
        <f t="shared" si="1"/>
        <v>0.25600000000000001</v>
      </c>
      <c r="Q128" s="205">
        <v>0</v>
      </c>
      <c r="R128" s="205">
        <f t="shared" si="2"/>
        <v>0</v>
      </c>
      <c r="S128" s="205">
        <v>0</v>
      </c>
      <c r="T128" s="206">
        <f t="shared" si="3"/>
        <v>0</v>
      </c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R128" s="193" t="s">
        <v>154</v>
      </c>
      <c r="AT128" s="193" t="s">
        <v>150</v>
      </c>
      <c r="AU128" s="193" t="s">
        <v>138</v>
      </c>
      <c r="AY128" s="14" t="s">
        <v>131</v>
      </c>
      <c r="BE128" s="194">
        <f t="shared" si="4"/>
        <v>0</v>
      </c>
      <c r="BF128" s="194">
        <f t="shared" si="5"/>
        <v>1.89</v>
      </c>
      <c r="BG128" s="194">
        <f t="shared" si="6"/>
        <v>0</v>
      </c>
      <c r="BH128" s="194">
        <f t="shared" si="7"/>
        <v>0</v>
      </c>
      <c r="BI128" s="194">
        <f t="shared" si="8"/>
        <v>0</v>
      </c>
      <c r="BJ128" s="14" t="s">
        <v>138</v>
      </c>
      <c r="BK128" s="194">
        <f t="shared" si="9"/>
        <v>1.89</v>
      </c>
      <c r="BL128" s="14" t="s">
        <v>154</v>
      </c>
      <c r="BM128" s="193" t="s">
        <v>370</v>
      </c>
    </row>
    <row r="129" spans="1:65" s="2" customFormat="1" ht="24.2" customHeight="1">
      <c r="A129" s="28"/>
      <c r="B129" s="29"/>
      <c r="C129" s="195" t="s">
        <v>154</v>
      </c>
      <c r="D129" s="195" t="s">
        <v>150</v>
      </c>
      <c r="E129" s="196" t="s">
        <v>371</v>
      </c>
      <c r="F129" s="197" t="s">
        <v>372</v>
      </c>
      <c r="G129" s="198" t="s">
        <v>153</v>
      </c>
      <c r="H129" s="199">
        <v>6.399</v>
      </c>
      <c r="I129" s="200">
        <v>2.94</v>
      </c>
      <c r="J129" s="201">
        <f t="shared" si="0"/>
        <v>18.809999999999999</v>
      </c>
      <c r="K129" s="202"/>
      <c r="L129" s="33"/>
      <c r="M129" s="203" t="s">
        <v>1</v>
      </c>
      <c r="N129" s="204" t="s">
        <v>42</v>
      </c>
      <c r="O129" s="205">
        <v>6.4000000000000001E-2</v>
      </c>
      <c r="P129" s="205">
        <f t="shared" si="1"/>
        <v>0.40953600000000001</v>
      </c>
      <c r="Q129" s="205">
        <v>0</v>
      </c>
      <c r="R129" s="205">
        <f t="shared" si="2"/>
        <v>0</v>
      </c>
      <c r="S129" s="205">
        <v>0</v>
      </c>
      <c r="T129" s="206">
        <f t="shared" si="3"/>
        <v>0</v>
      </c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R129" s="193" t="s">
        <v>154</v>
      </c>
      <c r="AT129" s="193" t="s">
        <v>150</v>
      </c>
      <c r="AU129" s="193" t="s">
        <v>138</v>
      </c>
      <c r="AY129" s="14" t="s">
        <v>131</v>
      </c>
      <c r="BE129" s="194">
        <f t="shared" si="4"/>
        <v>0</v>
      </c>
      <c r="BF129" s="194">
        <f t="shared" si="5"/>
        <v>18.809999999999999</v>
      </c>
      <c r="BG129" s="194">
        <f t="shared" si="6"/>
        <v>0</v>
      </c>
      <c r="BH129" s="194">
        <f t="shared" si="7"/>
        <v>0</v>
      </c>
      <c r="BI129" s="194">
        <f t="shared" si="8"/>
        <v>0</v>
      </c>
      <c r="BJ129" s="14" t="s">
        <v>138</v>
      </c>
      <c r="BK129" s="194">
        <f t="shared" si="9"/>
        <v>18.809999999999999</v>
      </c>
      <c r="BL129" s="14" t="s">
        <v>154</v>
      </c>
      <c r="BM129" s="193" t="s">
        <v>373</v>
      </c>
    </row>
    <row r="130" spans="1:65" s="2" customFormat="1" ht="24.2" customHeight="1">
      <c r="A130" s="28"/>
      <c r="B130" s="29"/>
      <c r="C130" s="195" t="s">
        <v>163</v>
      </c>
      <c r="D130" s="195" t="s">
        <v>150</v>
      </c>
      <c r="E130" s="196" t="s">
        <v>179</v>
      </c>
      <c r="F130" s="197" t="s">
        <v>180</v>
      </c>
      <c r="G130" s="198" t="s">
        <v>153</v>
      </c>
      <c r="H130" s="199">
        <v>6.399</v>
      </c>
      <c r="I130" s="200">
        <v>4.6100000000000003</v>
      </c>
      <c r="J130" s="201">
        <f t="shared" si="0"/>
        <v>29.5</v>
      </c>
      <c r="K130" s="202"/>
      <c r="L130" s="33"/>
      <c r="M130" s="203" t="s">
        <v>1</v>
      </c>
      <c r="N130" s="204" t="s">
        <v>42</v>
      </c>
      <c r="O130" s="205">
        <v>0.61699999999999999</v>
      </c>
      <c r="P130" s="205">
        <f t="shared" si="1"/>
        <v>3.9481829999999998</v>
      </c>
      <c r="Q130" s="205">
        <v>0</v>
      </c>
      <c r="R130" s="205">
        <f t="shared" si="2"/>
        <v>0</v>
      </c>
      <c r="S130" s="205">
        <v>0</v>
      </c>
      <c r="T130" s="206">
        <f t="shared" si="3"/>
        <v>0</v>
      </c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R130" s="193" t="s">
        <v>154</v>
      </c>
      <c r="AT130" s="193" t="s">
        <v>150</v>
      </c>
      <c r="AU130" s="193" t="s">
        <v>138</v>
      </c>
      <c r="AY130" s="14" t="s">
        <v>131</v>
      </c>
      <c r="BE130" s="194">
        <f t="shared" si="4"/>
        <v>0</v>
      </c>
      <c r="BF130" s="194">
        <f t="shared" si="5"/>
        <v>29.5</v>
      </c>
      <c r="BG130" s="194">
        <f t="shared" si="6"/>
        <v>0</v>
      </c>
      <c r="BH130" s="194">
        <f t="shared" si="7"/>
        <v>0</v>
      </c>
      <c r="BI130" s="194">
        <f t="shared" si="8"/>
        <v>0</v>
      </c>
      <c r="BJ130" s="14" t="s">
        <v>138</v>
      </c>
      <c r="BK130" s="194">
        <f t="shared" si="9"/>
        <v>29.5</v>
      </c>
      <c r="BL130" s="14" t="s">
        <v>154</v>
      </c>
      <c r="BM130" s="193" t="s">
        <v>374</v>
      </c>
    </row>
    <row r="131" spans="1:65" s="2" customFormat="1" ht="24.2" customHeight="1">
      <c r="A131" s="28"/>
      <c r="B131" s="29"/>
      <c r="C131" s="195" t="s">
        <v>159</v>
      </c>
      <c r="D131" s="195" t="s">
        <v>150</v>
      </c>
      <c r="E131" s="196" t="s">
        <v>375</v>
      </c>
      <c r="F131" s="197" t="s">
        <v>376</v>
      </c>
      <c r="G131" s="198" t="s">
        <v>153</v>
      </c>
      <c r="H131" s="199">
        <v>6.399</v>
      </c>
      <c r="I131" s="200">
        <v>0.71</v>
      </c>
      <c r="J131" s="201">
        <f t="shared" si="0"/>
        <v>4.54</v>
      </c>
      <c r="K131" s="202"/>
      <c r="L131" s="33"/>
      <c r="M131" s="203" t="s">
        <v>1</v>
      </c>
      <c r="N131" s="204" t="s">
        <v>42</v>
      </c>
      <c r="O131" s="205">
        <v>3.1E-2</v>
      </c>
      <c r="P131" s="205">
        <f t="shared" si="1"/>
        <v>0.19836899999999999</v>
      </c>
      <c r="Q131" s="205">
        <v>0</v>
      </c>
      <c r="R131" s="205">
        <f t="shared" si="2"/>
        <v>0</v>
      </c>
      <c r="S131" s="205">
        <v>0</v>
      </c>
      <c r="T131" s="206">
        <f t="shared" si="3"/>
        <v>0</v>
      </c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R131" s="193" t="s">
        <v>154</v>
      </c>
      <c r="AT131" s="193" t="s">
        <v>150</v>
      </c>
      <c r="AU131" s="193" t="s">
        <v>138</v>
      </c>
      <c r="AY131" s="14" t="s">
        <v>131</v>
      </c>
      <c r="BE131" s="194">
        <f t="shared" si="4"/>
        <v>0</v>
      </c>
      <c r="BF131" s="194">
        <f t="shared" si="5"/>
        <v>4.54</v>
      </c>
      <c r="BG131" s="194">
        <f t="shared" si="6"/>
        <v>0</v>
      </c>
      <c r="BH131" s="194">
        <f t="shared" si="7"/>
        <v>0</v>
      </c>
      <c r="BI131" s="194">
        <f t="shared" si="8"/>
        <v>0</v>
      </c>
      <c r="BJ131" s="14" t="s">
        <v>138</v>
      </c>
      <c r="BK131" s="194">
        <f t="shared" si="9"/>
        <v>4.54</v>
      </c>
      <c r="BL131" s="14" t="s">
        <v>154</v>
      </c>
      <c r="BM131" s="193" t="s">
        <v>377</v>
      </c>
    </row>
    <row r="132" spans="1:65" s="12" customFormat="1" ht="22.9" customHeight="1">
      <c r="B132" s="165"/>
      <c r="C132" s="166"/>
      <c r="D132" s="167" t="s">
        <v>75</v>
      </c>
      <c r="E132" s="178" t="s">
        <v>138</v>
      </c>
      <c r="F132" s="178" t="s">
        <v>378</v>
      </c>
      <c r="G132" s="166"/>
      <c r="H132" s="166"/>
      <c r="I132" s="166"/>
      <c r="J132" s="179">
        <f>BK132</f>
        <v>470.57</v>
      </c>
      <c r="K132" s="166"/>
      <c r="L132" s="170"/>
      <c r="M132" s="171"/>
      <c r="N132" s="172"/>
      <c r="O132" s="172"/>
      <c r="P132" s="173">
        <f>SUM(P133:P135)</f>
        <v>0</v>
      </c>
      <c r="Q132" s="172"/>
      <c r="R132" s="173">
        <f>SUM(R133:R135)</f>
        <v>0</v>
      </c>
      <c r="S132" s="172"/>
      <c r="T132" s="174">
        <f>SUM(T133:T135)</f>
        <v>0</v>
      </c>
      <c r="AR132" s="175" t="s">
        <v>83</v>
      </c>
      <c r="AT132" s="176" t="s">
        <v>75</v>
      </c>
      <c r="AU132" s="176" t="s">
        <v>83</v>
      </c>
      <c r="AY132" s="175" t="s">
        <v>131</v>
      </c>
      <c r="BK132" s="177">
        <f>SUM(BK133:BK135)</f>
        <v>470.57</v>
      </c>
    </row>
    <row r="133" spans="1:65" s="2" customFormat="1" ht="24.2" customHeight="1">
      <c r="A133" s="28"/>
      <c r="B133" s="29"/>
      <c r="C133" s="195" t="s">
        <v>171</v>
      </c>
      <c r="D133" s="195" t="s">
        <v>150</v>
      </c>
      <c r="E133" s="196" t="s">
        <v>379</v>
      </c>
      <c r="F133" s="197" t="s">
        <v>380</v>
      </c>
      <c r="G133" s="198" t="s">
        <v>381</v>
      </c>
      <c r="H133" s="199">
        <v>1.635</v>
      </c>
      <c r="I133" s="200">
        <v>64.64</v>
      </c>
      <c r="J133" s="201">
        <f>ROUND(I133*H133,2)</f>
        <v>105.69</v>
      </c>
      <c r="K133" s="202"/>
      <c r="L133" s="33"/>
      <c r="M133" s="203" t="s">
        <v>1</v>
      </c>
      <c r="N133" s="204" t="s">
        <v>42</v>
      </c>
      <c r="O133" s="205">
        <v>0</v>
      </c>
      <c r="P133" s="205">
        <f>O133*H133</f>
        <v>0</v>
      </c>
      <c r="Q133" s="205">
        <v>0</v>
      </c>
      <c r="R133" s="205">
        <f>Q133*H133</f>
        <v>0</v>
      </c>
      <c r="S133" s="205">
        <v>0</v>
      </c>
      <c r="T133" s="206">
        <f>S133*H133</f>
        <v>0</v>
      </c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R133" s="193" t="s">
        <v>154</v>
      </c>
      <c r="AT133" s="193" t="s">
        <v>150</v>
      </c>
      <c r="AU133" s="193" t="s">
        <v>138</v>
      </c>
      <c r="AY133" s="14" t="s">
        <v>131</v>
      </c>
      <c r="BE133" s="194">
        <f>IF(N133="základná",J133,0)</f>
        <v>0</v>
      </c>
      <c r="BF133" s="194">
        <f>IF(N133="znížená",J133,0)</f>
        <v>105.69</v>
      </c>
      <c r="BG133" s="194">
        <f>IF(N133="zákl. prenesená",J133,0)</f>
        <v>0</v>
      </c>
      <c r="BH133" s="194">
        <f>IF(N133="zníž. prenesená",J133,0)</f>
        <v>0</v>
      </c>
      <c r="BI133" s="194">
        <f>IF(N133="nulová",J133,0)</f>
        <v>0</v>
      </c>
      <c r="BJ133" s="14" t="s">
        <v>138</v>
      </c>
      <c r="BK133" s="194">
        <f>ROUND(I133*H133,2)</f>
        <v>105.69</v>
      </c>
      <c r="BL133" s="14" t="s">
        <v>154</v>
      </c>
      <c r="BM133" s="193" t="s">
        <v>382</v>
      </c>
    </row>
    <row r="134" spans="1:65" s="2" customFormat="1" ht="24.2" customHeight="1">
      <c r="A134" s="28"/>
      <c r="B134" s="29"/>
      <c r="C134" s="195" t="s">
        <v>162</v>
      </c>
      <c r="D134" s="195" t="s">
        <v>150</v>
      </c>
      <c r="E134" s="196" t="s">
        <v>383</v>
      </c>
      <c r="F134" s="197" t="s">
        <v>384</v>
      </c>
      <c r="G134" s="198" t="s">
        <v>385</v>
      </c>
      <c r="H134" s="199">
        <v>15.52</v>
      </c>
      <c r="I134" s="200">
        <v>15.48</v>
      </c>
      <c r="J134" s="201">
        <f>ROUND(I134*H134,2)</f>
        <v>240.25</v>
      </c>
      <c r="K134" s="202"/>
      <c r="L134" s="33"/>
      <c r="M134" s="203" t="s">
        <v>1</v>
      </c>
      <c r="N134" s="204" t="s">
        <v>42</v>
      </c>
      <c r="O134" s="205">
        <v>0</v>
      </c>
      <c r="P134" s="205">
        <f>O134*H134</f>
        <v>0</v>
      </c>
      <c r="Q134" s="205">
        <v>0</v>
      </c>
      <c r="R134" s="205">
        <f>Q134*H134</f>
        <v>0</v>
      </c>
      <c r="S134" s="205">
        <v>0</v>
      </c>
      <c r="T134" s="206">
        <f>S134*H134</f>
        <v>0</v>
      </c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R134" s="193" t="s">
        <v>154</v>
      </c>
      <c r="AT134" s="193" t="s">
        <v>150</v>
      </c>
      <c r="AU134" s="193" t="s">
        <v>138</v>
      </c>
      <c r="AY134" s="14" t="s">
        <v>131</v>
      </c>
      <c r="BE134" s="194">
        <f>IF(N134="základná",J134,0)</f>
        <v>0</v>
      </c>
      <c r="BF134" s="194">
        <f>IF(N134="znížená",J134,0)</f>
        <v>240.25</v>
      </c>
      <c r="BG134" s="194">
        <f>IF(N134="zákl. prenesená",J134,0)</f>
        <v>0</v>
      </c>
      <c r="BH134" s="194">
        <f>IF(N134="zníž. prenesená",J134,0)</f>
        <v>0</v>
      </c>
      <c r="BI134" s="194">
        <f>IF(N134="nulová",J134,0)</f>
        <v>0</v>
      </c>
      <c r="BJ134" s="14" t="s">
        <v>138</v>
      </c>
      <c r="BK134" s="194">
        <f>ROUND(I134*H134,2)</f>
        <v>240.25</v>
      </c>
      <c r="BL134" s="14" t="s">
        <v>154</v>
      </c>
      <c r="BM134" s="193" t="s">
        <v>386</v>
      </c>
    </row>
    <row r="135" spans="1:65" s="2" customFormat="1" ht="24.2" customHeight="1">
      <c r="A135" s="28"/>
      <c r="B135" s="29"/>
      <c r="C135" s="195" t="s">
        <v>178</v>
      </c>
      <c r="D135" s="195" t="s">
        <v>150</v>
      </c>
      <c r="E135" s="196" t="s">
        <v>387</v>
      </c>
      <c r="F135" s="197" t="s">
        <v>388</v>
      </c>
      <c r="G135" s="198" t="s">
        <v>385</v>
      </c>
      <c r="H135" s="199">
        <v>15.52</v>
      </c>
      <c r="I135" s="200">
        <v>8.0299999999999994</v>
      </c>
      <c r="J135" s="201">
        <f>ROUND(I135*H135,2)</f>
        <v>124.63</v>
      </c>
      <c r="K135" s="202"/>
      <c r="L135" s="33"/>
      <c r="M135" s="203" t="s">
        <v>1</v>
      </c>
      <c r="N135" s="204" t="s">
        <v>42</v>
      </c>
      <c r="O135" s="205">
        <v>0</v>
      </c>
      <c r="P135" s="205">
        <f>O135*H135</f>
        <v>0</v>
      </c>
      <c r="Q135" s="205">
        <v>0</v>
      </c>
      <c r="R135" s="205">
        <f>Q135*H135</f>
        <v>0</v>
      </c>
      <c r="S135" s="205">
        <v>0</v>
      </c>
      <c r="T135" s="206">
        <f>S135*H135</f>
        <v>0</v>
      </c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R135" s="193" t="s">
        <v>154</v>
      </c>
      <c r="AT135" s="193" t="s">
        <v>150</v>
      </c>
      <c r="AU135" s="193" t="s">
        <v>138</v>
      </c>
      <c r="AY135" s="14" t="s">
        <v>131</v>
      </c>
      <c r="BE135" s="194">
        <f>IF(N135="základná",J135,0)</f>
        <v>0</v>
      </c>
      <c r="BF135" s="194">
        <f>IF(N135="znížená",J135,0)</f>
        <v>124.63</v>
      </c>
      <c r="BG135" s="194">
        <f>IF(N135="zákl. prenesená",J135,0)</f>
        <v>0</v>
      </c>
      <c r="BH135" s="194">
        <f>IF(N135="zníž. prenesená",J135,0)</f>
        <v>0</v>
      </c>
      <c r="BI135" s="194">
        <f>IF(N135="nulová",J135,0)</f>
        <v>0</v>
      </c>
      <c r="BJ135" s="14" t="s">
        <v>138</v>
      </c>
      <c r="BK135" s="194">
        <f>ROUND(I135*H135,2)</f>
        <v>124.63</v>
      </c>
      <c r="BL135" s="14" t="s">
        <v>154</v>
      </c>
      <c r="BM135" s="193" t="s">
        <v>389</v>
      </c>
    </row>
    <row r="136" spans="1:65" s="12" customFormat="1" ht="22.9" customHeight="1">
      <c r="B136" s="165"/>
      <c r="C136" s="166"/>
      <c r="D136" s="167" t="s">
        <v>75</v>
      </c>
      <c r="E136" s="178" t="s">
        <v>130</v>
      </c>
      <c r="F136" s="178" t="s">
        <v>390</v>
      </c>
      <c r="G136" s="166"/>
      <c r="H136" s="166"/>
      <c r="I136" s="166"/>
      <c r="J136" s="179">
        <f>BK136</f>
        <v>2406.5499999999997</v>
      </c>
      <c r="K136" s="166"/>
      <c r="L136" s="170"/>
      <c r="M136" s="171"/>
      <c r="N136" s="172"/>
      <c r="O136" s="172"/>
      <c r="P136" s="173">
        <f>SUM(P137:P142)</f>
        <v>78.747509999999991</v>
      </c>
      <c r="Q136" s="172"/>
      <c r="R136" s="173">
        <f>SUM(R137:R142)</f>
        <v>38.755360000000003</v>
      </c>
      <c r="S136" s="172"/>
      <c r="T136" s="174">
        <f>SUM(T137:T142)</f>
        <v>0</v>
      </c>
      <c r="AR136" s="175" t="s">
        <v>83</v>
      </c>
      <c r="AT136" s="176" t="s">
        <v>75</v>
      </c>
      <c r="AU136" s="176" t="s">
        <v>83</v>
      </c>
      <c r="AY136" s="175" t="s">
        <v>131</v>
      </c>
      <c r="BK136" s="177">
        <f>SUM(BK137:BK142)</f>
        <v>2406.5499999999997</v>
      </c>
    </row>
    <row r="137" spans="1:65" s="2" customFormat="1" ht="24.2" customHeight="1">
      <c r="A137" s="28"/>
      <c r="B137" s="29"/>
      <c r="C137" s="195" t="s">
        <v>167</v>
      </c>
      <c r="D137" s="195" t="s">
        <v>150</v>
      </c>
      <c r="E137" s="196" t="s">
        <v>391</v>
      </c>
      <c r="F137" s="197" t="s">
        <v>392</v>
      </c>
      <c r="G137" s="198" t="s">
        <v>200</v>
      </c>
      <c r="H137" s="199">
        <v>54</v>
      </c>
      <c r="I137" s="200">
        <v>31.33</v>
      </c>
      <c r="J137" s="201">
        <f t="shared" ref="J137:J142" si="10">ROUND(I137*H137,2)</f>
        <v>1691.82</v>
      </c>
      <c r="K137" s="202"/>
      <c r="L137" s="33"/>
      <c r="M137" s="203" t="s">
        <v>1</v>
      </c>
      <c r="N137" s="204" t="s">
        <v>42</v>
      </c>
      <c r="O137" s="205">
        <v>1.43936</v>
      </c>
      <c r="P137" s="205">
        <f t="shared" ref="P137:P142" si="11">O137*H137</f>
        <v>77.725439999999992</v>
      </c>
      <c r="Q137" s="205">
        <v>0.66549000000000003</v>
      </c>
      <c r="R137" s="205">
        <f t="shared" ref="R137:R142" si="12">Q137*H137</f>
        <v>35.936460000000004</v>
      </c>
      <c r="S137" s="205">
        <v>0</v>
      </c>
      <c r="T137" s="206">
        <f t="shared" ref="T137:T142" si="13">S137*H137</f>
        <v>0</v>
      </c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R137" s="193" t="s">
        <v>154</v>
      </c>
      <c r="AT137" s="193" t="s">
        <v>150</v>
      </c>
      <c r="AU137" s="193" t="s">
        <v>138</v>
      </c>
      <c r="AY137" s="14" t="s">
        <v>131</v>
      </c>
      <c r="BE137" s="194">
        <f t="shared" ref="BE137:BE142" si="14">IF(N137="základná",J137,0)</f>
        <v>0</v>
      </c>
      <c r="BF137" s="194">
        <f t="shared" ref="BF137:BF142" si="15">IF(N137="znížená",J137,0)</f>
        <v>1691.82</v>
      </c>
      <c r="BG137" s="194">
        <f t="shared" ref="BG137:BG142" si="16">IF(N137="zákl. prenesená",J137,0)</f>
        <v>0</v>
      </c>
      <c r="BH137" s="194">
        <f t="shared" ref="BH137:BH142" si="17">IF(N137="zníž. prenesená",J137,0)</f>
        <v>0</v>
      </c>
      <c r="BI137" s="194">
        <f t="shared" ref="BI137:BI142" si="18">IF(N137="nulová",J137,0)</f>
        <v>0</v>
      </c>
      <c r="BJ137" s="14" t="s">
        <v>138</v>
      </c>
      <c r="BK137" s="194">
        <f t="shared" ref="BK137:BK142" si="19">ROUND(I137*H137,2)</f>
        <v>1691.82</v>
      </c>
      <c r="BL137" s="14" t="s">
        <v>154</v>
      </c>
      <c r="BM137" s="193" t="s">
        <v>393</v>
      </c>
    </row>
    <row r="138" spans="1:65" s="2" customFormat="1" ht="14.45" customHeight="1">
      <c r="A138" s="28"/>
      <c r="B138" s="29"/>
      <c r="C138" s="180" t="s">
        <v>185</v>
      </c>
      <c r="D138" s="180" t="s">
        <v>128</v>
      </c>
      <c r="E138" s="181" t="s">
        <v>394</v>
      </c>
      <c r="F138" s="182" t="s">
        <v>395</v>
      </c>
      <c r="G138" s="183" t="s">
        <v>396</v>
      </c>
      <c r="H138" s="184">
        <v>38</v>
      </c>
      <c r="I138" s="185">
        <v>12</v>
      </c>
      <c r="J138" s="186">
        <f t="shared" si="10"/>
        <v>456</v>
      </c>
      <c r="K138" s="187"/>
      <c r="L138" s="188"/>
      <c r="M138" s="207" t="s">
        <v>1</v>
      </c>
      <c r="N138" s="208" t="s">
        <v>42</v>
      </c>
      <c r="O138" s="205">
        <v>0</v>
      </c>
      <c r="P138" s="205">
        <f t="shared" si="11"/>
        <v>0</v>
      </c>
      <c r="Q138" s="205">
        <v>0</v>
      </c>
      <c r="R138" s="205">
        <f t="shared" si="12"/>
        <v>0</v>
      </c>
      <c r="S138" s="205">
        <v>0</v>
      </c>
      <c r="T138" s="206">
        <f t="shared" si="13"/>
        <v>0</v>
      </c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R138" s="193" t="s">
        <v>162</v>
      </c>
      <c r="AT138" s="193" t="s">
        <v>128</v>
      </c>
      <c r="AU138" s="193" t="s">
        <v>138</v>
      </c>
      <c r="AY138" s="14" t="s">
        <v>131</v>
      </c>
      <c r="BE138" s="194">
        <f t="shared" si="14"/>
        <v>0</v>
      </c>
      <c r="BF138" s="194">
        <f t="shared" si="15"/>
        <v>456</v>
      </c>
      <c r="BG138" s="194">
        <f t="shared" si="16"/>
        <v>0</v>
      </c>
      <c r="BH138" s="194">
        <f t="shared" si="17"/>
        <v>0</v>
      </c>
      <c r="BI138" s="194">
        <f t="shared" si="18"/>
        <v>0</v>
      </c>
      <c r="BJ138" s="14" t="s">
        <v>138</v>
      </c>
      <c r="BK138" s="194">
        <f t="shared" si="19"/>
        <v>456</v>
      </c>
      <c r="BL138" s="14" t="s">
        <v>154</v>
      </c>
      <c r="BM138" s="193" t="s">
        <v>397</v>
      </c>
    </row>
    <row r="139" spans="1:65" s="2" customFormat="1" ht="14.45" customHeight="1">
      <c r="A139" s="28"/>
      <c r="B139" s="29"/>
      <c r="C139" s="180" t="s">
        <v>170</v>
      </c>
      <c r="D139" s="180" t="s">
        <v>128</v>
      </c>
      <c r="E139" s="181" t="s">
        <v>398</v>
      </c>
      <c r="F139" s="182" t="s">
        <v>399</v>
      </c>
      <c r="G139" s="183" t="s">
        <v>200</v>
      </c>
      <c r="H139" s="184">
        <v>16</v>
      </c>
      <c r="I139" s="185">
        <v>13.48</v>
      </c>
      <c r="J139" s="186">
        <f t="shared" si="10"/>
        <v>215.68</v>
      </c>
      <c r="K139" s="187"/>
      <c r="L139" s="188"/>
      <c r="M139" s="207" t="s">
        <v>1</v>
      </c>
      <c r="N139" s="208" t="s">
        <v>42</v>
      </c>
      <c r="O139" s="205">
        <v>0</v>
      </c>
      <c r="P139" s="205">
        <f t="shared" si="11"/>
        <v>0</v>
      </c>
      <c r="Q139" s="205">
        <v>0.17499999999999999</v>
      </c>
      <c r="R139" s="205">
        <f t="shared" si="12"/>
        <v>2.8</v>
      </c>
      <c r="S139" s="205">
        <v>0</v>
      </c>
      <c r="T139" s="206">
        <f t="shared" si="13"/>
        <v>0</v>
      </c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R139" s="193" t="s">
        <v>162</v>
      </c>
      <c r="AT139" s="193" t="s">
        <v>128</v>
      </c>
      <c r="AU139" s="193" t="s">
        <v>138</v>
      </c>
      <c r="AY139" s="14" t="s">
        <v>131</v>
      </c>
      <c r="BE139" s="194">
        <f t="shared" si="14"/>
        <v>0</v>
      </c>
      <c r="BF139" s="194">
        <f t="shared" si="15"/>
        <v>215.68</v>
      </c>
      <c r="BG139" s="194">
        <f t="shared" si="16"/>
        <v>0</v>
      </c>
      <c r="BH139" s="194">
        <f t="shared" si="17"/>
        <v>0</v>
      </c>
      <c r="BI139" s="194">
        <f t="shared" si="18"/>
        <v>0</v>
      </c>
      <c r="BJ139" s="14" t="s">
        <v>138</v>
      </c>
      <c r="BK139" s="194">
        <f t="shared" si="19"/>
        <v>215.68</v>
      </c>
      <c r="BL139" s="14" t="s">
        <v>154</v>
      </c>
      <c r="BM139" s="193" t="s">
        <v>400</v>
      </c>
    </row>
    <row r="140" spans="1:65" s="2" customFormat="1" ht="24.2" customHeight="1">
      <c r="A140" s="28"/>
      <c r="B140" s="29"/>
      <c r="C140" s="195" t="s">
        <v>194</v>
      </c>
      <c r="D140" s="195" t="s">
        <v>150</v>
      </c>
      <c r="E140" s="196" t="s">
        <v>401</v>
      </c>
      <c r="F140" s="197" t="s">
        <v>402</v>
      </c>
      <c r="G140" s="198" t="s">
        <v>200</v>
      </c>
      <c r="H140" s="199">
        <v>3</v>
      </c>
      <c r="I140" s="200">
        <v>3.3</v>
      </c>
      <c r="J140" s="201">
        <f t="shared" si="10"/>
        <v>9.9</v>
      </c>
      <c r="K140" s="202"/>
      <c r="L140" s="33"/>
      <c r="M140" s="203" t="s">
        <v>1</v>
      </c>
      <c r="N140" s="204" t="s">
        <v>42</v>
      </c>
      <c r="O140" s="205">
        <v>0.34068999999999999</v>
      </c>
      <c r="P140" s="205">
        <f t="shared" si="11"/>
        <v>1.02207</v>
      </c>
      <c r="Q140" s="205">
        <v>6.3E-3</v>
      </c>
      <c r="R140" s="205">
        <f t="shared" si="12"/>
        <v>1.89E-2</v>
      </c>
      <c r="S140" s="205">
        <v>0</v>
      </c>
      <c r="T140" s="206">
        <f t="shared" si="13"/>
        <v>0</v>
      </c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R140" s="193" t="s">
        <v>154</v>
      </c>
      <c r="AT140" s="193" t="s">
        <v>150</v>
      </c>
      <c r="AU140" s="193" t="s">
        <v>138</v>
      </c>
      <c r="AY140" s="14" t="s">
        <v>131</v>
      </c>
      <c r="BE140" s="194">
        <f t="shared" si="14"/>
        <v>0</v>
      </c>
      <c r="BF140" s="194">
        <f t="shared" si="15"/>
        <v>9.9</v>
      </c>
      <c r="BG140" s="194">
        <f t="shared" si="16"/>
        <v>0</v>
      </c>
      <c r="BH140" s="194">
        <f t="shared" si="17"/>
        <v>0</v>
      </c>
      <c r="BI140" s="194">
        <f t="shared" si="18"/>
        <v>0</v>
      </c>
      <c r="BJ140" s="14" t="s">
        <v>138</v>
      </c>
      <c r="BK140" s="194">
        <f t="shared" si="19"/>
        <v>9.9</v>
      </c>
      <c r="BL140" s="14" t="s">
        <v>154</v>
      </c>
      <c r="BM140" s="193" t="s">
        <v>403</v>
      </c>
    </row>
    <row r="141" spans="1:65" s="2" customFormat="1" ht="14.45" customHeight="1">
      <c r="A141" s="28"/>
      <c r="B141" s="29"/>
      <c r="C141" s="180" t="s">
        <v>174</v>
      </c>
      <c r="D141" s="180" t="s">
        <v>128</v>
      </c>
      <c r="E141" s="181" t="s">
        <v>404</v>
      </c>
      <c r="F141" s="182" t="s">
        <v>405</v>
      </c>
      <c r="G141" s="183" t="s">
        <v>396</v>
      </c>
      <c r="H141" s="184">
        <v>1</v>
      </c>
      <c r="I141" s="185">
        <v>9.59</v>
      </c>
      <c r="J141" s="186">
        <f t="shared" si="10"/>
        <v>9.59</v>
      </c>
      <c r="K141" s="187"/>
      <c r="L141" s="188"/>
      <c r="M141" s="207" t="s">
        <v>1</v>
      </c>
      <c r="N141" s="208" t="s">
        <v>42</v>
      </c>
      <c r="O141" s="205">
        <v>0</v>
      </c>
      <c r="P141" s="205">
        <f t="shared" si="11"/>
        <v>0</v>
      </c>
      <c r="Q141" s="205">
        <v>0</v>
      </c>
      <c r="R141" s="205">
        <f t="shared" si="12"/>
        <v>0</v>
      </c>
      <c r="S141" s="205">
        <v>0</v>
      </c>
      <c r="T141" s="206">
        <f t="shared" si="13"/>
        <v>0</v>
      </c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R141" s="193" t="s">
        <v>162</v>
      </c>
      <c r="AT141" s="193" t="s">
        <v>128</v>
      </c>
      <c r="AU141" s="193" t="s">
        <v>138</v>
      </c>
      <c r="AY141" s="14" t="s">
        <v>131</v>
      </c>
      <c r="BE141" s="194">
        <f t="shared" si="14"/>
        <v>0</v>
      </c>
      <c r="BF141" s="194">
        <f t="shared" si="15"/>
        <v>9.59</v>
      </c>
      <c r="BG141" s="194">
        <f t="shared" si="16"/>
        <v>0</v>
      </c>
      <c r="BH141" s="194">
        <f t="shared" si="17"/>
        <v>0</v>
      </c>
      <c r="BI141" s="194">
        <f t="shared" si="18"/>
        <v>0</v>
      </c>
      <c r="BJ141" s="14" t="s">
        <v>138</v>
      </c>
      <c r="BK141" s="194">
        <f t="shared" si="19"/>
        <v>9.59</v>
      </c>
      <c r="BL141" s="14" t="s">
        <v>154</v>
      </c>
      <c r="BM141" s="193" t="s">
        <v>406</v>
      </c>
    </row>
    <row r="142" spans="1:65" s="2" customFormat="1" ht="14.45" customHeight="1">
      <c r="A142" s="28"/>
      <c r="B142" s="29"/>
      <c r="C142" s="180" t="s">
        <v>202</v>
      </c>
      <c r="D142" s="180" t="s">
        <v>128</v>
      </c>
      <c r="E142" s="181" t="s">
        <v>407</v>
      </c>
      <c r="F142" s="182" t="s">
        <v>408</v>
      </c>
      <c r="G142" s="183" t="s">
        <v>396</v>
      </c>
      <c r="H142" s="184">
        <v>2</v>
      </c>
      <c r="I142" s="185">
        <v>11.78</v>
      </c>
      <c r="J142" s="186">
        <f t="shared" si="10"/>
        <v>23.56</v>
      </c>
      <c r="K142" s="187"/>
      <c r="L142" s="188"/>
      <c r="M142" s="207" t="s">
        <v>1</v>
      </c>
      <c r="N142" s="208" t="s">
        <v>42</v>
      </c>
      <c r="O142" s="205">
        <v>0</v>
      </c>
      <c r="P142" s="205">
        <f t="shared" si="11"/>
        <v>0</v>
      </c>
      <c r="Q142" s="205">
        <v>0</v>
      </c>
      <c r="R142" s="205">
        <f t="shared" si="12"/>
        <v>0</v>
      </c>
      <c r="S142" s="205">
        <v>0</v>
      </c>
      <c r="T142" s="206">
        <f t="shared" si="13"/>
        <v>0</v>
      </c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R142" s="193" t="s">
        <v>162</v>
      </c>
      <c r="AT142" s="193" t="s">
        <v>128</v>
      </c>
      <c r="AU142" s="193" t="s">
        <v>138</v>
      </c>
      <c r="AY142" s="14" t="s">
        <v>131</v>
      </c>
      <c r="BE142" s="194">
        <f t="shared" si="14"/>
        <v>0</v>
      </c>
      <c r="BF142" s="194">
        <f t="shared" si="15"/>
        <v>23.56</v>
      </c>
      <c r="BG142" s="194">
        <f t="shared" si="16"/>
        <v>0</v>
      </c>
      <c r="BH142" s="194">
        <f t="shared" si="17"/>
        <v>0</v>
      </c>
      <c r="BI142" s="194">
        <f t="shared" si="18"/>
        <v>0</v>
      </c>
      <c r="BJ142" s="14" t="s">
        <v>138</v>
      </c>
      <c r="BK142" s="194">
        <f t="shared" si="19"/>
        <v>23.56</v>
      </c>
      <c r="BL142" s="14" t="s">
        <v>154</v>
      </c>
      <c r="BM142" s="193" t="s">
        <v>409</v>
      </c>
    </row>
    <row r="143" spans="1:65" s="12" customFormat="1" ht="22.9" customHeight="1">
      <c r="B143" s="165"/>
      <c r="C143" s="166"/>
      <c r="D143" s="167" t="s">
        <v>75</v>
      </c>
      <c r="E143" s="178" t="s">
        <v>162</v>
      </c>
      <c r="F143" s="178" t="s">
        <v>410</v>
      </c>
      <c r="G143" s="166"/>
      <c r="H143" s="166"/>
      <c r="I143" s="166"/>
      <c r="J143" s="179">
        <f>BK143</f>
        <v>21.68</v>
      </c>
      <c r="K143" s="166"/>
      <c r="L143" s="170"/>
      <c r="M143" s="171"/>
      <c r="N143" s="172"/>
      <c r="O143" s="172"/>
      <c r="P143" s="173">
        <f>SUM(P144:P145)</f>
        <v>1.524</v>
      </c>
      <c r="Q143" s="172"/>
      <c r="R143" s="173">
        <f>SUM(R144:R145)</f>
        <v>9.9887999999999995E-4</v>
      </c>
      <c r="S143" s="172"/>
      <c r="T143" s="174">
        <f>SUM(T144:T145)</f>
        <v>0</v>
      </c>
      <c r="AR143" s="175" t="s">
        <v>83</v>
      </c>
      <c r="AT143" s="176" t="s">
        <v>75</v>
      </c>
      <c r="AU143" s="176" t="s">
        <v>83</v>
      </c>
      <c r="AY143" s="175" t="s">
        <v>131</v>
      </c>
      <c r="BK143" s="177">
        <f>SUM(BK144:BK145)</f>
        <v>21.68</v>
      </c>
    </row>
    <row r="144" spans="1:65" s="2" customFormat="1" ht="24.2" customHeight="1">
      <c r="A144" s="28"/>
      <c r="B144" s="29"/>
      <c r="C144" s="195" t="s">
        <v>177</v>
      </c>
      <c r="D144" s="195" t="s">
        <v>150</v>
      </c>
      <c r="E144" s="196" t="s">
        <v>319</v>
      </c>
      <c r="F144" s="197" t="s">
        <v>320</v>
      </c>
      <c r="G144" s="198" t="s">
        <v>200</v>
      </c>
      <c r="H144" s="199">
        <v>4</v>
      </c>
      <c r="I144" s="200">
        <v>4.92</v>
      </c>
      <c r="J144" s="201">
        <f>ROUND(I144*H144,2)</f>
        <v>19.68</v>
      </c>
      <c r="K144" s="202"/>
      <c r="L144" s="33"/>
      <c r="M144" s="203" t="s">
        <v>1</v>
      </c>
      <c r="N144" s="204" t="s">
        <v>42</v>
      </c>
      <c r="O144" s="205">
        <v>0.38100000000000001</v>
      </c>
      <c r="P144" s="205">
        <f>O144*H144</f>
        <v>1.524</v>
      </c>
      <c r="Q144" s="205">
        <v>2.4971999999999999E-4</v>
      </c>
      <c r="R144" s="205">
        <f>Q144*H144</f>
        <v>9.9887999999999995E-4</v>
      </c>
      <c r="S144" s="205">
        <v>0</v>
      </c>
      <c r="T144" s="206">
        <f>S144*H144</f>
        <v>0</v>
      </c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R144" s="193" t="s">
        <v>154</v>
      </c>
      <c r="AT144" s="193" t="s">
        <v>150</v>
      </c>
      <c r="AU144" s="193" t="s">
        <v>138</v>
      </c>
      <c r="AY144" s="14" t="s">
        <v>131</v>
      </c>
      <c r="BE144" s="194">
        <f>IF(N144="základná",J144,0)</f>
        <v>0</v>
      </c>
      <c r="BF144" s="194">
        <f>IF(N144="znížená",J144,0)</f>
        <v>19.68</v>
      </c>
      <c r="BG144" s="194">
        <f>IF(N144="zákl. prenesená",J144,0)</f>
        <v>0</v>
      </c>
      <c r="BH144" s="194">
        <f>IF(N144="zníž. prenesená",J144,0)</f>
        <v>0</v>
      </c>
      <c r="BI144" s="194">
        <f>IF(N144="nulová",J144,0)</f>
        <v>0</v>
      </c>
      <c r="BJ144" s="14" t="s">
        <v>138</v>
      </c>
      <c r="BK144" s="194">
        <f>ROUND(I144*H144,2)</f>
        <v>19.68</v>
      </c>
      <c r="BL144" s="14" t="s">
        <v>154</v>
      </c>
      <c r="BM144" s="193" t="s">
        <v>411</v>
      </c>
    </row>
    <row r="145" spans="1:65" s="2" customFormat="1" ht="14.45" customHeight="1">
      <c r="A145" s="28"/>
      <c r="B145" s="29"/>
      <c r="C145" s="180" t="s">
        <v>209</v>
      </c>
      <c r="D145" s="180" t="s">
        <v>128</v>
      </c>
      <c r="E145" s="181" t="s">
        <v>412</v>
      </c>
      <c r="F145" s="182" t="s">
        <v>413</v>
      </c>
      <c r="G145" s="183" t="s">
        <v>396</v>
      </c>
      <c r="H145" s="184">
        <v>4</v>
      </c>
      <c r="I145" s="185">
        <v>0.5</v>
      </c>
      <c r="J145" s="186">
        <f>ROUND(I145*H145,2)</f>
        <v>2</v>
      </c>
      <c r="K145" s="187"/>
      <c r="L145" s="188"/>
      <c r="M145" s="207" t="s">
        <v>1</v>
      </c>
      <c r="N145" s="208" t="s">
        <v>42</v>
      </c>
      <c r="O145" s="205">
        <v>0</v>
      </c>
      <c r="P145" s="205">
        <f>O145*H145</f>
        <v>0</v>
      </c>
      <c r="Q145" s="205">
        <v>0</v>
      </c>
      <c r="R145" s="205">
        <f>Q145*H145</f>
        <v>0</v>
      </c>
      <c r="S145" s="205">
        <v>0</v>
      </c>
      <c r="T145" s="206">
        <f>S145*H145</f>
        <v>0</v>
      </c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R145" s="193" t="s">
        <v>162</v>
      </c>
      <c r="AT145" s="193" t="s">
        <v>128</v>
      </c>
      <c r="AU145" s="193" t="s">
        <v>138</v>
      </c>
      <c r="AY145" s="14" t="s">
        <v>131</v>
      </c>
      <c r="BE145" s="194">
        <f>IF(N145="základná",J145,0)</f>
        <v>0</v>
      </c>
      <c r="BF145" s="194">
        <f>IF(N145="znížená",J145,0)</f>
        <v>2</v>
      </c>
      <c r="BG145" s="194">
        <f>IF(N145="zákl. prenesená",J145,0)</f>
        <v>0</v>
      </c>
      <c r="BH145" s="194">
        <f>IF(N145="zníž. prenesená",J145,0)</f>
        <v>0</v>
      </c>
      <c r="BI145" s="194">
        <f>IF(N145="nulová",J145,0)</f>
        <v>0</v>
      </c>
      <c r="BJ145" s="14" t="s">
        <v>138</v>
      </c>
      <c r="BK145" s="194">
        <f>ROUND(I145*H145,2)</f>
        <v>2</v>
      </c>
      <c r="BL145" s="14" t="s">
        <v>154</v>
      </c>
      <c r="BM145" s="193" t="s">
        <v>414</v>
      </c>
    </row>
    <row r="146" spans="1:65" s="12" customFormat="1" ht="25.9" customHeight="1">
      <c r="B146" s="165"/>
      <c r="C146" s="166"/>
      <c r="D146" s="167" t="s">
        <v>75</v>
      </c>
      <c r="E146" s="168" t="s">
        <v>415</v>
      </c>
      <c r="F146" s="168" t="s">
        <v>416</v>
      </c>
      <c r="G146" s="166"/>
      <c r="H146" s="166"/>
      <c r="I146" s="166"/>
      <c r="J146" s="169">
        <f>BK146</f>
        <v>2243.06</v>
      </c>
      <c r="K146" s="166"/>
      <c r="L146" s="170"/>
      <c r="M146" s="171"/>
      <c r="N146" s="172"/>
      <c r="O146" s="172"/>
      <c r="P146" s="173">
        <f>P147</f>
        <v>65.857330999999988</v>
      </c>
      <c r="Q146" s="172"/>
      <c r="R146" s="173">
        <f>R147</f>
        <v>0</v>
      </c>
      <c r="S146" s="172"/>
      <c r="T146" s="174">
        <f>T147</f>
        <v>0</v>
      </c>
      <c r="AR146" s="175" t="s">
        <v>138</v>
      </c>
      <c r="AT146" s="176" t="s">
        <v>75</v>
      </c>
      <c r="AU146" s="176" t="s">
        <v>13</v>
      </c>
      <c r="AY146" s="175" t="s">
        <v>131</v>
      </c>
      <c r="BK146" s="177">
        <f>BK147</f>
        <v>2243.06</v>
      </c>
    </row>
    <row r="147" spans="1:65" s="12" customFormat="1" ht="22.9" customHeight="1">
      <c r="B147" s="165"/>
      <c r="C147" s="166"/>
      <c r="D147" s="167" t="s">
        <v>75</v>
      </c>
      <c r="E147" s="178" t="s">
        <v>417</v>
      </c>
      <c r="F147" s="178" t="s">
        <v>418</v>
      </c>
      <c r="G147" s="166"/>
      <c r="H147" s="166"/>
      <c r="I147" s="166"/>
      <c r="J147" s="179">
        <f>BK147</f>
        <v>2243.06</v>
      </c>
      <c r="K147" s="166"/>
      <c r="L147" s="170"/>
      <c r="M147" s="171"/>
      <c r="N147" s="172"/>
      <c r="O147" s="172"/>
      <c r="P147" s="173">
        <f>SUM(P148:P157)</f>
        <v>65.857330999999988</v>
      </c>
      <c r="Q147" s="172"/>
      <c r="R147" s="173">
        <f>SUM(R148:R157)</f>
        <v>0</v>
      </c>
      <c r="S147" s="172"/>
      <c r="T147" s="174">
        <f>SUM(T148:T157)</f>
        <v>0</v>
      </c>
      <c r="AR147" s="175" t="s">
        <v>138</v>
      </c>
      <c r="AT147" s="176" t="s">
        <v>75</v>
      </c>
      <c r="AU147" s="176" t="s">
        <v>83</v>
      </c>
      <c r="AY147" s="175" t="s">
        <v>131</v>
      </c>
      <c r="BK147" s="177">
        <f>SUM(BK148:BK157)</f>
        <v>2243.06</v>
      </c>
    </row>
    <row r="148" spans="1:65" s="2" customFormat="1" ht="24.2" customHeight="1">
      <c r="A148" s="28"/>
      <c r="B148" s="29"/>
      <c r="C148" s="195" t="s">
        <v>181</v>
      </c>
      <c r="D148" s="195" t="s">
        <v>150</v>
      </c>
      <c r="E148" s="196" t="s">
        <v>419</v>
      </c>
      <c r="F148" s="197" t="s">
        <v>420</v>
      </c>
      <c r="G148" s="198" t="s">
        <v>188</v>
      </c>
      <c r="H148" s="199">
        <v>94.55</v>
      </c>
      <c r="I148" s="200">
        <v>2.78</v>
      </c>
      <c r="J148" s="201">
        <f t="shared" ref="J148:J157" si="20">ROUND(I148*H148,2)</f>
        <v>262.85000000000002</v>
      </c>
      <c r="K148" s="202"/>
      <c r="L148" s="33"/>
      <c r="M148" s="203" t="s">
        <v>1</v>
      </c>
      <c r="N148" s="204" t="s">
        <v>42</v>
      </c>
      <c r="O148" s="205">
        <v>0.30052000000000001</v>
      </c>
      <c r="P148" s="205">
        <f t="shared" ref="P148:P157" si="21">O148*H148</f>
        <v>28.414166000000002</v>
      </c>
      <c r="Q148" s="205">
        <v>0</v>
      </c>
      <c r="R148" s="205">
        <f t="shared" ref="R148:R157" si="22">Q148*H148</f>
        <v>0</v>
      </c>
      <c r="S148" s="205">
        <v>0</v>
      </c>
      <c r="T148" s="206">
        <f t="shared" ref="T148:T157" si="23">S148*H148</f>
        <v>0</v>
      </c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R148" s="193" t="s">
        <v>177</v>
      </c>
      <c r="AT148" s="193" t="s">
        <v>150</v>
      </c>
      <c r="AU148" s="193" t="s">
        <v>138</v>
      </c>
      <c r="AY148" s="14" t="s">
        <v>131</v>
      </c>
      <c r="BE148" s="194">
        <f t="shared" ref="BE148:BE157" si="24">IF(N148="základná",J148,0)</f>
        <v>0</v>
      </c>
      <c r="BF148" s="194">
        <f t="shared" ref="BF148:BF157" si="25">IF(N148="znížená",J148,0)</f>
        <v>262.85000000000002</v>
      </c>
      <c r="BG148" s="194">
        <f t="shared" ref="BG148:BG157" si="26">IF(N148="zákl. prenesená",J148,0)</f>
        <v>0</v>
      </c>
      <c r="BH148" s="194">
        <f t="shared" ref="BH148:BH157" si="27">IF(N148="zníž. prenesená",J148,0)</f>
        <v>0</v>
      </c>
      <c r="BI148" s="194">
        <f t="shared" ref="BI148:BI157" si="28">IF(N148="nulová",J148,0)</f>
        <v>0</v>
      </c>
      <c r="BJ148" s="14" t="s">
        <v>138</v>
      </c>
      <c r="BK148" s="194">
        <f t="shared" ref="BK148:BK157" si="29">ROUND(I148*H148,2)</f>
        <v>262.85000000000002</v>
      </c>
      <c r="BL148" s="14" t="s">
        <v>177</v>
      </c>
      <c r="BM148" s="193" t="s">
        <v>421</v>
      </c>
    </row>
    <row r="149" spans="1:65" s="2" customFormat="1" ht="14.45" customHeight="1">
      <c r="A149" s="28"/>
      <c r="B149" s="29"/>
      <c r="C149" s="180" t="s">
        <v>216</v>
      </c>
      <c r="D149" s="180" t="s">
        <v>128</v>
      </c>
      <c r="E149" s="181" t="s">
        <v>422</v>
      </c>
      <c r="F149" s="182" t="s">
        <v>423</v>
      </c>
      <c r="G149" s="183" t="s">
        <v>188</v>
      </c>
      <c r="H149" s="184">
        <v>94.55</v>
      </c>
      <c r="I149" s="185">
        <v>2.98</v>
      </c>
      <c r="J149" s="186">
        <f t="shared" si="20"/>
        <v>281.76</v>
      </c>
      <c r="K149" s="187"/>
      <c r="L149" s="188"/>
      <c r="M149" s="207" t="s">
        <v>1</v>
      </c>
      <c r="N149" s="208" t="s">
        <v>42</v>
      </c>
      <c r="O149" s="205">
        <v>0</v>
      </c>
      <c r="P149" s="205">
        <f t="shared" si="21"/>
        <v>0</v>
      </c>
      <c r="Q149" s="205">
        <v>0</v>
      </c>
      <c r="R149" s="205">
        <f t="shared" si="22"/>
        <v>0</v>
      </c>
      <c r="S149" s="205">
        <v>0</v>
      </c>
      <c r="T149" s="206">
        <f t="shared" si="23"/>
        <v>0</v>
      </c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R149" s="193" t="s">
        <v>208</v>
      </c>
      <c r="AT149" s="193" t="s">
        <v>128</v>
      </c>
      <c r="AU149" s="193" t="s">
        <v>138</v>
      </c>
      <c r="AY149" s="14" t="s">
        <v>131</v>
      </c>
      <c r="BE149" s="194">
        <f t="shared" si="24"/>
        <v>0</v>
      </c>
      <c r="BF149" s="194">
        <f t="shared" si="25"/>
        <v>281.76</v>
      </c>
      <c r="BG149" s="194">
        <f t="shared" si="26"/>
        <v>0</v>
      </c>
      <c r="BH149" s="194">
        <f t="shared" si="27"/>
        <v>0</v>
      </c>
      <c r="BI149" s="194">
        <f t="shared" si="28"/>
        <v>0</v>
      </c>
      <c r="BJ149" s="14" t="s">
        <v>138</v>
      </c>
      <c r="BK149" s="194">
        <f t="shared" si="29"/>
        <v>281.76</v>
      </c>
      <c r="BL149" s="14" t="s">
        <v>177</v>
      </c>
      <c r="BM149" s="193" t="s">
        <v>424</v>
      </c>
    </row>
    <row r="150" spans="1:65" s="2" customFormat="1" ht="14.45" customHeight="1">
      <c r="A150" s="28"/>
      <c r="B150" s="29"/>
      <c r="C150" s="180" t="s">
        <v>7</v>
      </c>
      <c r="D150" s="180" t="s">
        <v>128</v>
      </c>
      <c r="E150" s="181" t="s">
        <v>425</v>
      </c>
      <c r="F150" s="182" t="s">
        <v>426</v>
      </c>
      <c r="G150" s="183" t="s">
        <v>188</v>
      </c>
      <c r="H150" s="184">
        <v>283.64999999999998</v>
      </c>
      <c r="I150" s="185">
        <v>1.61</v>
      </c>
      <c r="J150" s="186">
        <f t="shared" si="20"/>
        <v>456.68</v>
      </c>
      <c r="K150" s="187"/>
      <c r="L150" s="188"/>
      <c r="M150" s="207" t="s">
        <v>1</v>
      </c>
      <c r="N150" s="208" t="s">
        <v>42</v>
      </c>
      <c r="O150" s="205">
        <v>0</v>
      </c>
      <c r="P150" s="205">
        <f t="shared" si="21"/>
        <v>0</v>
      </c>
      <c r="Q150" s="205">
        <v>0</v>
      </c>
      <c r="R150" s="205">
        <f t="shared" si="22"/>
        <v>0</v>
      </c>
      <c r="S150" s="205">
        <v>0</v>
      </c>
      <c r="T150" s="206">
        <f t="shared" si="23"/>
        <v>0</v>
      </c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R150" s="193" t="s">
        <v>208</v>
      </c>
      <c r="AT150" s="193" t="s">
        <v>128</v>
      </c>
      <c r="AU150" s="193" t="s">
        <v>138</v>
      </c>
      <c r="AY150" s="14" t="s">
        <v>131</v>
      </c>
      <c r="BE150" s="194">
        <f t="shared" si="24"/>
        <v>0</v>
      </c>
      <c r="BF150" s="194">
        <f t="shared" si="25"/>
        <v>456.68</v>
      </c>
      <c r="BG150" s="194">
        <f t="shared" si="26"/>
        <v>0</v>
      </c>
      <c r="BH150" s="194">
        <f t="shared" si="27"/>
        <v>0</v>
      </c>
      <c r="BI150" s="194">
        <f t="shared" si="28"/>
        <v>0</v>
      </c>
      <c r="BJ150" s="14" t="s">
        <v>138</v>
      </c>
      <c r="BK150" s="194">
        <f t="shared" si="29"/>
        <v>456.68</v>
      </c>
      <c r="BL150" s="14" t="s">
        <v>177</v>
      </c>
      <c r="BM150" s="193" t="s">
        <v>427</v>
      </c>
    </row>
    <row r="151" spans="1:65" s="2" customFormat="1" ht="14.45" customHeight="1">
      <c r="A151" s="28"/>
      <c r="B151" s="29"/>
      <c r="C151" s="180" t="s">
        <v>224</v>
      </c>
      <c r="D151" s="180" t="s">
        <v>128</v>
      </c>
      <c r="E151" s="181" t="s">
        <v>428</v>
      </c>
      <c r="F151" s="182" t="s">
        <v>429</v>
      </c>
      <c r="G151" s="183" t="s">
        <v>200</v>
      </c>
      <c r="H151" s="184">
        <v>2</v>
      </c>
      <c r="I151" s="185">
        <v>0.84</v>
      </c>
      <c r="J151" s="186">
        <f t="shared" si="20"/>
        <v>1.68</v>
      </c>
      <c r="K151" s="187"/>
      <c r="L151" s="188"/>
      <c r="M151" s="207" t="s">
        <v>1</v>
      </c>
      <c r="N151" s="208" t="s">
        <v>42</v>
      </c>
      <c r="O151" s="205">
        <v>0</v>
      </c>
      <c r="P151" s="205">
        <f t="shared" si="21"/>
        <v>0</v>
      </c>
      <c r="Q151" s="205">
        <v>0</v>
      </c>
      <c r="R151" s="205">
        <f t="shared" si="22"/>
        <v>0</v>
      </c>
      <c r="S151" s="205">
        <v>0</v>
      </c>
      <c r="T151" s="206">
        <f t="shared" si="23"/>
        <v>0</v>
      </c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R151" s="193" t="s">
        <v>208</v>
      </c>
      <c r="AT151" s="193" t="s">
        <v>128</v>
      </c>
      <c r="AU151" s="193" t="s">
        <v>138</v>
      </c>
      <c r="AY151" s="14" t="s">
        <v>131</v>
      </c>
      <c r="BE151" s="194">
        <f t="shared" si="24"/>
        <v>0</v>
      </c>
      <c r="BF151" s="194">
        <f t="shared" si="25"/>
        <v>1.68</v>
      </c>
      <c r="BG151" s="194">
        <f t="shared" si="26"/>
        <v>0</v>
      </c>
      <c r="BH151" s="194">
        <f t="shared" si="27"/>
        <v>0</v>
      </c>
      <c r="BI151" s="194">
        <f t="shared" si="28"/>
        <v>0</v>
      </c>
      <c r="BJ151" s="14" t="s">
        <v>138</v>
      </c>
      <c r="BK151" s="194">
        <f t="shared" si="29"/>
        <v>1.68</v>
      </c>
      <c r="BL151" s="14" t="s">
        <v>177</v>
      </c>
      <c r="BM151" s="193" t="s">
        <v>430</v>
      </c>
    </row>
    <row r="152" spans="1:65" s="2" customFormat="1" ht="14.45" customHeight="1">
      <c r="A152" s="28"/>
      <c r="B152" s="29"/>
      <c r="C152" s="180" t="s">
        <v>189</v>
      </c>
      <c r="D152" s="180" t="s">
        <v>128</v>
      </c>
      <c r="E152" s="181" t="s">
        <v>431</v>
      </c>
      <c r="F152" s="182" t="s">
        <v>432</v>
      </c>
      <c r="G152" s="183" t="s">
        <v>200</v>
      </c>
      <c r="H152" s="184">
        <v>12</v>
      </c>
      <c r="I152" s="185">
        <v>1.84</v>
      </c>
      <c r="J152" s="186">
        <f t="shared" si="20"/>
        <v>22.08</v>
      </c>
      <c r="K152" s="187"/>
      <c r="L152" s="188"/>
      <c r="M152" s="207" t="s">
        <v>1</v>
      </c>
      <c r="N152" s="208" t="s">
        <v>42</v>
      </c>
      <c r="O152" s="205">
        <v>0</v>
      </c>
      <c r="P152" s="205">
        <f t="shared" si="21"/>
        <v>0</v>
      </c>
      <c r="Q152" s="205">
        <v>0</v>
      </c>
      <c r="R152" s="205">
        <f t="shared" si="22"/>
        <v>0</v>
      </c>
      <c r="S152" s="205">
        <v>0</v>
      </c>
      <c r="T152" s="206">
        <f t="shared" si="23"/>
        <v>0</v>
      </c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R152" s="193" t="s">
        <v>208</v>
      </c>
      <c r="AT152" s="193" t="s">
        <v>128</v>
      </c>
      <c r="AU152" s="193" t="s">
        <v>138</v>
      </c>
      <c r="AY152" s="14" t="s">
        <v>131</v>
      </c>
      <c r="BE152" s="194">
        <f t="shared" si="24"/>
        <v>0</v>
      </c>
      <c r="BF152" s="194">
        <f t="shared" si="25"/>
        <v>22.08</v>
      </c>
      <c r="BG152" s="194">
        <f t="shared" si="26"/>
        <v>0</v>
      </c>
      <c r="BH152" s="194">
        <f t="shared" si="27"/>
        <v>0</v>
      </c>
      <c r="BI152" s="194">
        <f t="shared" si="28"/>
        <v>0</v>
      </c>
      <c r="BJ152" s="14" t="s">
        <v>138</v>
      </c>
      <c r="BK152" s="194">
        <f t="shared" si="29"/>
        <v>22.08</v>
      </c>
      <c r="BL152" s="14" t="s">
        <v>177</v>
      </c>
      <c r="BM152" s="193" t="s">
        <v>433</v>
      </c>
    </row>
    <row r="153" spans="1:65" s="2" customFormat="1" ht="14.45" customHeight="1">
      <c r="A153" s="28"/>
      <c r="B153" s="29"/>
      <c r="C153" s="195" t="s">
        <v>231</v>
      </c>
      <c r="D153" s="195" t="s">
        <v>150</v>
      </c>
      <c r="E153" s="196" t="s">
        <v>434</v>
      </c>
      <c r="F153" s="197" t="s">
        <v>435</v>
      </c>
      <c r="G153" s="198" t="s">
        <v>188</v>
      </c>
      <c r="H153" s="199">
        <v>300</v>
      </c>
      <c r="I153" s="200">
        <v>0.37</v>
      </c>
      <c r="J153" s="201">
        <f t="shared" si="20"/>
        <v>111</v>
      </c>
      <c r="K153" s="202"/>
      <c r="L153" s="33"/>
      <c r="M153" s="203" t="s">
        <v>1</v>
      </c>
      <c r="N153" s="204" t="s">
        <v>42</v>
      </c>
      <c r="O153" s="205">
        <v>4.0169999999999997E-2</v>
      </c>
      <c r="P153" s="205">
        <f t="shared" si="21"/>
        <v>12.050999999999998</v>
      </c>
      <c r="Q153" s="205">
        <v>0</v>
      </c>
      <c r="R153" s="205">
        <f t="shared" si="22"/>
        <v>0</v>
      </c>
      <c r="S153" s="205">
        <v>0</v>
      </c>
      <c r="T153" s="206">
        <f t="shared" si="23"/>
        <v>0</v>
      </c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R153" s="193" t="s">
        <v>177</v>
      </c>
      <c r="AT153" s="193" t="s">
        <v>150</v>
      </c>
      <c r="AU153" s="193" t="s">
        <v>138</v>
      </c>
      <c r="AY153" s="14" t="s">
        <v>131</v>
      </c>
      <c r="BE153" s="194">
        <f t="shared" si="24"/>
        <v>0</v>
      </c>
      <c r="BF153" s="194">
        <f t="shared" si="25"/>
        <v>111</v>
      </c>
      <c r="BG153" s="194">
        <f t="shared" si="26"/>
        <v>0</v>
      </c>
      <c r="BH153" s="194">
        <f t="shared" si="27"/>
        <v>0</v>
      </c>
      <c r="BI153" s="194">
        <f t="shared" si="28"/>
        <v>0</v>
      </c>
      <c r="BJ153" s="14" t="s">
        <v>138</v>
      </c>
      <c r="BK153" s="194">
        <f t="shared" si="29"/>
        <v>111</v>
      </c>
      <c r="BL153" s="14" t="s">
        <v>177</v>
      </c>
      <c r="BM153" s="193" t="s">
        <v>436</v>
      </c>
    </row>
    <row r="154" spans="1:65" s="2" customFormat="1" ht="14.45" customHeight="1">
      <c r="A154" s="28"/>
      <c r="B154" s="29"/>
      <c r="C154" s="180" t="s">
        <v>193</v>
      </c>
      <c r="D154" s="180" t="s">
        <v>128</v>
      </c>
      <c r="E154" s="181" t="s">
        <v>437</v>
      </c>
      <c r="F154" s="182" t="s">
        <v>438</v>
      </c>
      <c r="G154" s="183" t="s">
        <v>188</v>
      </c>
      <c r="H154" s="184">
        <v>300</v>
      </c>
      <c r="I154" s="185">
        <v>1.38</v>
      </c>
      <c r="J154" s="186">
        <f t="shared" si="20"/>
        <v>414</v>
      </c>
      <c r="K154" s="187"/>
      <c r="L154" s="188"/>
      <c r="M154" s="207" t="s">
        <v>1</v>
      </c>
      <c r="N154" s="208" t="s">
        <v>42</v>
      </c>
      <c r="O154" s="205">
        <v>0</v>
      </c>
      <c r="P154" s="205">
        <f t="shared" si="21"/>
        <v>0</v>
      </c>
      <c r="Q154" s="205">
        <v>0</v>
      </c>
      <c r="R154" s="205">
        <f t="shared" si="22"/>
        <v>0</v>
      </c>
      <c r="S154" s="205">
        <v>0</v>
      </c>
      <c r="T154" s="206">
        <f t="shared" si="23"/>
        <v>0</v>
      </c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R154" s="193" t="s">
        <v>208</v>
      </c>
      <c r="AT154" s="193" t="s">
        <v>128</v>
      </c>
      <c r="AU154" s="193" t="s">
        <v>138</v>
      </c>
      <c r="AY154" s="14" t="s">
        <v>131</v>
      </c>
      <c r="BE154" s="194">
        <f t="shared" si="24"/>
        <v>0</v>
      </c>
      <c r="BF154" s="194">
        <f t="shared" si="25"/>
        <v>414</v>
      </c>
      <c r="BG154" s="194">
        <f t="shared" si="26"/>
        <v>0</v>
      </c>
      <c r="BH154" s="194">
        <f t="shared" si="27"/>
        <v>0</v>
      </c>
      <c r="BI154" s="194">
        <f t="shared" si="28"/>
        <v>0</v>
      </c>
      <c r="BJ154" s="14" t="s">
        <v>138</v>
      </c>
      <c r="BK154" s="194">
        <f t="shared" si="29"/>
        <v>414</v>
      </c>
      <c r="BL154" s="14" t="s">
        <v>177</v>
      </c>
      <c r="BM154" s="193" t="s">
        <v>439</v>
      </c>
    </row>
    <row r="155" spans="1:65" s="2" customFormat="1" ht="24.2" customHeight="1">
      <c r="A155" s="28"/>
      <c r="B155" s="29"/>
      <c r="C155" s="195" t="s">
        <v>238</v>
      </c>
      <c r="D155" s="195" t="s">
        <v>150</v>
      </c>
      <c r="E155" s="196" t="s">
        <v>440</v>
      </c>
      <c r="F155" s="197" t="s">
        <v>441</v>
      </c>
      <c r="G155" s="198" t="s">
        <v>200</v>
      </c>
      <c r="H155" s="199">
        <v>1</v>
      </c>
      <c r="I155" s="200">
        <v>38.04</v>
      </c>
      <c r="J155" s="201">
        <f t="shared" si="20"/>
        <v>38.04</v>
      </c>
      <c r="K155" s="202"/>
      <c r="L155" s="33"/>
      <c r="M155" s="203" t="s">
        <v>1</v>
      </c>
      <c r="N155" s="204" t="s">
        <v>42</v>
      </c>
      <c r="O155" s="205">
        <v>3.5428199999999999</v>
      </c>
      <c r="P155" s="205">
        <f t="shared" si="21"/>
        <v>3.5428199999999999</v>
      </c>
      <c r="Q155" s="205">
        <v>0</v>
      </c>
      <c r="R155" s="205">
        <f t="shared" si="22"/>
        <v>0</v>
      </c>
      <c r="S155" s="205">
        <v>0</v>
      </c>
      <c r="T155" s="206">
        <f t="shared" si="23"/>
        <v>0</v>
      </c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R155" s="193" t="s">
        <v>177</v>
      </c>
      <c r="AT155" s="193" t="s">
        <v>150</v>
      </c>
      <c r="AU155" s="193" t="s">
        <v>138</v>
      </c>
      <c r="AY155" s="14" t="s">
        <v>131</v>
      </c>
      <c r="BE155" s="194">
        <f t="shared" si="24"/>
        <v>0</v>
      </c>
      <c r="BF155" s="194">
        <f t="shared" si="25"/>
        <v>38.04</v>
      </c>
      <c r="BG155" s="194">
        <f t="shared" si="26"/>
        <v>0</v>
      </c>
      <c r="BH155" s="194">
        <f t="shared" si="27"/>
        <v>0</v>
      </c>
      <c r="BI155" s="194">
        <f t="shared" si="28"/>
        <v>0</v>
      </c>
      <c r="BJ155" s="14" t="s">
        <v>138</v>
      </c>
      <c r="BK155" s="194">
        <f t="shared" si="29"/>
        <v>38.04</v>
      </c>
      <c r="BL155" s="14" t="s">
        <v>177</v>
      </c>
      <c r="BM155" s="193" t="s">
        <v>442</v>
      </c>
    </row>
    <row r="156" spans="1:65" s="2" customFormat="1" ht="24.2" customHeight="1">
      <c r="A156" s="28"/>
      <c r="B156" s="29"/>
      <c r="C156" s="180" t="s">
        <v>197</v>
      </c>
      <c r="D156" s="180" t="s">
        <v>128</v>
      </c>
      <c r="E156" s="181" t="s">
        <v>443</v>
      </c>
      <c r="F156" s="182" t="s">
        <v>444</v>
      </c>
      <c r="G156" s="183" t="s">
        <v>396</v>
      </c>
      <c r="H156" s="184">
        <v>1</v>
      </c>
      <c r="I156" s="185">
        <v>481.59</v>
      </c>
      <c r="J156" s="186">
        <f t="shared" si="20"/>
        <v>481.59</v>
      </c>
      <c r="K156" s="187"/>
      <c r="L156" s="188"/>
      <c r="M156" s="207" t="s">
        <v>1</v>
      </c>
      <c r="N156" s="208" t="s">
        <v>42</v>
      </c>
      <c r="O156" s="205">
        <v>0</v>
      </c>
      <c r="P156" s="205">
        <f t="shared" si="21"/>
        <v>0</v>
      </c>
      <c r="Q156" s="205">
        <v>0</v>
      </c>
      <c r="R156" s="205">
        <f t="shared" si="22"/>
        <v>0</v>
      </c>
      <c r="S156" s="205">
        <v>0</v>
      </c>
      <c r="T156" s="206">
        <f t="shared" si="23"/>
        <v>0</v>
      </c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R156" s="193" t="s">
        <v>208</v>
      </c>
      <c r="AT156" s="193" t="s">
        <v>128</v>
      </c>
      <c r="AU156" s="193" t="s">
        <v>138</v>
      </c>
      <c r="AY156" s="14" t="s">
        <v>131</v>
      </c>
      <c r="BE156" s="194">
        <f t="shared" si="24"/>
        <v>0</v>
      </c>
      <c r="BF156" s="194">
        <f t="shared" si="25"/>
        <v>481.59</v>
      </c>
      <c r="BG156" s="194">
        <f t="shared" si="26"/>
        <v>0</v>
      </c>
      <c r="BH156" s="194">
        <f t="shared" si="27"/>
        <v>0</v>
      </c>
      <c r="BI156" s="194">
        <f t="shared" si="28"/>
        <v>0</v>
      </c>
      <c r="BJ156" s="14" t="s">
        <v>138</v>
      </c>
      <c r="BK156" s="194">
        <f t="shared" si="29"/>
        <v>481.59</v>
      </c>
      <c r="BL156" s="14" t="s">
        <v>177</v>
      </c>
      <c r="BM156" s="193" t="s">
        <v>445</v>
      </c>
    </row>
    <row r="157" spans="1:65" s="2" customFormat="1" ht="24.2" customHeight="1">
      <c r="A157" s="28"/>
      <c r="B157" s="29"/>
      <c r="C157" s="195" t="s">
        <v>245</v>
      </c>
      <c r="D157" s="195" t="s">
        <v>150</v>
      </c>
      <c r="E157" s="196" t="s">
        <v>446</v>
      </c>
      <c r="F157" s="197" t="s">
        <v>447</v>
      </c>
      <c r="G157" s="198" t="s">
        <v>353</v>
      </c>
      <c r="H157" s="199">
        <v>6.6150000000000002</v>
      </c>
      <c r="I157" s="200">
        <v>26.21</v>
      </c>
      <c r="J157" s="201">
        <f t="shared" si="20"/>
        <v>173.38</v>
      </c>
      <c r="K157" s="202"/>
      <c r="L157" s="33"/>
      <c r="M157" s="209" t="s">
        <v>1</v>
      </c>
      <c r="N157" s="210" t="s">
        <v>42</v>
      </c>
      <c r="O157" s="191">
        <v>3.3029999999999999</v>
      </c>
      <c r="P157" s="191">
        <f t="shared" si="21"/>
        <v>21.849345</v>
      </c>
      <c r="Q157" s="191">
        <v>0</v>
      </c>
      <c r="R157" s="191">
        <f t="shared" si="22"/>
        <v>0</v>
      </c>
      <c r="S157" s="191">
        <v>0</v>
      </c>
      <c r="T157" s="192">
        <f t="shared" si="23"/>
        <v>0</v>
      </c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R157" s="193" t="s">
        <v>177</v>
      </c>
      <c r="AT157" s="193" t="s">
        <v>150</v>
      </c>
      <c r="AU157" s="193" t="s">
        <v>138</v>
      </c>
      <c r="AY157" s="14" t="s">
        <v>131</v>
      </c>
      <c r="BE157" s="194">
        <f t="shared" si="24"/>
        <v>0</v>
      </c>
      <c r="BF157" s="194">
        <f t="shared" si="25"/>
        <v>173.38</v>
      </c>
      <c r="BG157" s="194">
        <f t="shared" si="26"/>
        <v>0</v>
      </c>
      <c r="BH157" s="194">
        <f t="shared" si="27"/>
        <v>0</v>
      </c>
      <c r="BI157" s="194">
        <f t="shared" si="28"/>
        <v>0</v>
      </c>
      <c r="BJ157" s="14" t="s">
        <v>138</v>
      </c>
      <c r="BK157" s="194">
        <f t="shared" si="29"/>
        <v>173.38</v>
      </c>
      <c r="BL157" s="14" t="s">
        <v>177</v>
      </c>
      <c r="BM157" s="193" t="s">
        <v>448</v>
      </c>
    </row>
    <row r="158" spans="1:65" s="2" customFormat="1" ht="6.95" customHeight="1">
      <c r="A158" s="28"/>
      <c r="B158" s="48"/>
      <c r="C158" s="49"/>
      <c r="D158" s="49"/>
      <c r="E158" s="49"/>
      <c r="F158" s="49"/>
      <c r="G158" s="49"/>
      <c r="H158" s="49"/>
      <c r="I158" s="49"/>
      <c r="J158" s="49"/>
      <c r="K158" s="49"/>
      <c r="L158" s="33"/>
      <c r="M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</row>
  </sheetData>
  <sheetProtection algorithmName="SHA-512" hashValue="kccGrI59S7A+jYTqDbHF8zh5xUnqzJJPGChNxvZ3uuJRdyJa8RkH6XGcYZ7b6H1pyN/9jvzEgNyttFYLw4WleA==" saltValue="Z0v6aSBjG79wdC2jBuLL260NsCWONt58M54DLoIn/nRXVR5hyU0GIzKrRgp8MuADz35IjBLIeGM9Sg8+l+NuzA==" spinCount="100000" sheet="1" objects="1" scenarios="1" formatColumns="0" formatRows="0" autoFilter="0"/>
  <autoFilter ref="C122:K157"/>
  <mergeCells count="8">
    <mergeCell ref="E113:H113"/>
    <mergeCell ref="E115:H115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85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ht="11.25">
      <c r="A1" s="19"/>
    </row>
    <row r="2" spans="1:46" s="1" customFormat="1" ht="36.950000000000003" customHeight="1"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AT2" s="14" t="s">
        <v>99</v>
      </c>
    </row>
    <row r="3" spans="1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17"/>
      <c r="AT3" s="14" t="s">
        <v>13</v>
      </c>
    </row>
    <row r="4" spans="1:46" s="1" customFormat="1" ht="24.95" customHeight="1">
      <c r="B4" s="17"/>
      <c r="D4" s="104" t="s">
        <v>106</v>
      </c>
      <c r="L4" s="17"/>
      <c r="M4" s="105" t="s">
        <v>9</v>
      </c>
      <c r="AT4" s="14" t="s">
        <v>4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106" t="s">
        <v>14</v>
      </c>
      <c r="L6" s="17"/>
    </row>
    <row r="7" spans="1:46" s="1" customFormat="1" ht="16.5" customHeight="1">
      <c r="B7" s="17"/>
      <c r="E7" s="247" t="str">
        <f>'Rekapitulácia stavby'!K6</f>
        <v>Verejný vodovod v obci Janov vr. Zmeny</v>
      </c>
      <c r="F7" s="248"/>
      <c r="G7" s="248"/>
      <c r="H7" s="248"/>
      <c r="L7" s="17"/>
    </row>
    <row r="8" spans="1:46" s="2" customFormat="1" ht="12" customHeight="1">
      <c r="A8" s="28"/>
      <c r="B8" s="33"/>
      <c r="C8" s="28"/>
      <c r="D8" s="106" t="s">
        <v>107</v>
      </c>
      <c r="E8" s="28"/>
      <c r="F8" s="28"/>
      <c r="G8" s="28"/>
      <c r="H8" s="28"/>
      <c r="I8" s="28"/>
      <c r="J8" s="28"/>
      <c r="K8" s="28"/>
      <c r="L8" s="45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46" s="2" customFormat="1" ht="16.5" customHeight="1">
      <c r="A9" s="28"/>
      <c r="B9" s="33"/>
      <c r="C9" s="28"/>
      <c r="D9" s="28"/>
      <c r="E9" s="249" t="s">
        <v>449</v>
      </c>
      <c r="F9" s="250"/>
      <c r="G9" s="250"/>
      <c r="H9" s="250"/>
      <c r="I9" s="28"/>
      <c r="J9" s="28"/>
      <c r="K9" s="28"/>
      <c r="L9" s="45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46" s="2" customFormat="1" ht="11.25">
      <c r="A10" s="28"/>
      <c r="B10" s="33"/>
      <c r="C10" s="28"/>
      <c r="D10" s="28"/>
      <c r="E10" s="28"/>
      <c r="F10" s="28"/>
      <c r="G10" s="28"/>
      <c r="H10" s="28"/>
      <c r="I10" s="28"/>
      <c r="J10" s="28"/>
      <c r="K10" s="28"/>
      <c r="L10" s="45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46" s="2" customFormat="1" ht="12" customHeight="1">
      <c r="A11" s="28"/>
      <c r="B11" s="33"/>
      <c r="C11" s="28"/>
      <c r="D11" s="106" t="s">
        <v>16</v>
      </c>
      <c r="E11" s="28"/>
      <c r="F11" s="107" t="s">
        <v>1</v>
      </c>
      <c r="G11" s="28"/>
      <c r="H11" s="28"/>
      <c r="I11" s="106" t="s">
        <v>17</v>
      </c>
      <c r="J11" s="107" t="s">
        <v>1</v>
      </c>
      <c r="K11" s="28"/>
      <c r="L11" s="45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46" s="2" customFormat="1" ht="12" customHeight="1">
      <c r="A12" s="28"/>
      <c r="B12" s="33"/>
      <c r="C12" s="28"/>
      <c r="D12" s="106" t="s">
        <v>18</v>
      </c>
      <c r="E12" s="28"/>
      <c r="F12" s="107" t="s">
        <v>19</v>
      </c>
      <c r="G12" s="28"/>
      <c r="H12" s="28"/>
      <c r="I12" s="106" t="s">
        <v>20</v>
      </c>
      <c r="J12" s="108" t="str">
        <f>'Rekapitulácia stavby'!AN8</f>
        <v>21. 9. 2020</v>
      </c>
      <c r="K12" s="28"/>
      <c r="L12" s="45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46" s="2" customFormat="1" ht="10.9" customHeight="1">
      <c r="A13" s="28"/>
      <c r="B13" s="33"/>
      <c r="C13" s="28"/>
      <c r="D13" s="28"/>
      <c r="E13" s="28"/>
      <c r="F13" s="28"/>
      <c r="G13" s="28"/>
      <c r="H13" s="28"/>
      <c r="I13" s="28"/>
      <c r="J13" s="28"/>
      <c r="K13" s="28"/>
      <c r="L13" s="45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46" s="2" customFormat="1" ht="12" customHeight="1">
      <c r="A14" s="28"/>
      <c r="B14" s="33"/>
      <c r="C14" s="28"/>
      <c r="D14" s="106" t="s">
        <v>22</v>
      </c>
      <c r="E14" s="28"/>
      <c r="F14" s="28"/>
      <c r="G14" s="28"/>
      <c r="H14" s="28"/>
      <c r="I14" s="106" t="s">
        <v>23</v>
      </c>
      <c r="J14" s="107" t="s">
        <v>24</v>
      </c>
      <c r="K14" s="28"/>
      <c r="L14" s="45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46" s="2" customFormat="1" ht="18" customHeight="1">
      <c r="A15" s="28"/>
      <c r="B15" s="33"/>
      <c r="C15" s="28"/>
      <c r="D15" s="28"/>
      <c r="E15" s="107" t="s">
        <v>19</v>
      </c>
      <c r="F15" s="28"/>
      <c r="G15" s="28"/>
      <c r="H15" s="28"/>
      <c r="I15" s="106" t="s">
        <v>25</v>
      </c>
      <c r="J15" s="107" t="s">
        <v>1</v>
      </c>
      <c r="K15" s="28"/>
      <c r="L15" s="45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46" s="2" customFormat="1" ht="6.95" customHeight="1">
      <c r="A16" s="28"/>
      <c r="B16" s="33"/>
      <c r="C16" s="28"/>
      <c r="D16" s="28"/>
      <c r="E16" s="28"/>
      <c r="F16" s="28"/>
      <c r="G16" s="28"/>
      <c r="H16" s="28"/>
      <c r="I16" s="28"/>
      <c r="J16" s="28"/>
      <c r="K16" s="28"/>
      <c r="L16" s="45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>
      <c r="A17" s="28"/>
      <c r="B17" s="33"/>
      <c r="C17" s="28"/>
      <c r="D17" s="106" t="s">
        <v>26</v>
      </c>
      <c r="E17" s="28"/>
      <c r="F17" s="28"/>
      <c r="G17" s="28"/>
      <c r="H17" s="28"/>
      <c r="I17" s="106" t="s">
        <v>23</v>
      </c>
      <c r="J17" s="107" t="s">
        <v>27</v>
      </c>
      <c r="K17" s="28"/>
      <c r="L17" s="45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>
      <c r="A18" s="28"/>
      <c r="B18" s="33"/>
      <c r="C18" s="28"/>
      <c r="D18" s="28"/>
      <c r="E18" s="107" t="s">
        <v>28</v>
      </c>
      <c r="F18" s="28"/>
      <c r="G18" s="28"/>
      <c r="H18" s="28"/>
      <c r="I18" s="106" t="s">
        <v>25</v>
      </c>
      <c r="J18" s="107" t="s">
        <v>29</v>
      </c>
      <c r="K18" s="28"/>
      <c r="L18" s="45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5" customHeight="1">
      <c r="A19" s="28"/>
      <c r="B19" s="33"/>
      <c r="C19" s="28"/>
      <c r="D19" s="28"/>
      <c r="E19" s="28"/>
      <c r="F19" s="28"/>
      <c r="G19" s="28"/>
      <c r="H19" s="28"/>
      <c r="I19" s="28"/>
      <c r="J19" s="28"/>
      <c r="K19" s="28"/>
      <c r="L19" s="45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>
      <c r="A20" s="28"/>
      <c r="B20" s="33"/>
      <c r="C20" s="28"/>
      <c r="D20" s="106" t="s">
        <v>30</v>
      </c>
      <c r="E20" s="28"/>
      <c r="F20" s="28"/>
      <c r="G20" s="28"/>
      <c r="H20" s="28"/>
      <c r="I20" s="106" t="s">
        <v>23</v>
      </c>
      <c r="J20" s="107" t="s">
        <v>1</v>
      </c>
      <c r="K20" s="28"/>
      <c r="L20" s="45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>
      <c r="A21" s="28"/>
      <c r="B21" s="33"/>
      <c r="C21" s="28"/>
      <c r="D21" s="28"/>
      <c r="E21" s="107" t="s">
        <v>31</v>
      </c>
      <c r="F21" s="28"/>
      <c r="G21" s="28"/>
      <c r="H21" s="28"/>
      <c r="I21" s="106" t="s">
        <v>25</v>
      </c>
      <c r="J21" s="107" t="s">
        <v>1</v>
      </c>
      <c r="K21" s="28"/>
      <c r="L21" s="45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5" customHeight="1">
      <c r="A22" s="28"/>
      <c r="B22" s="33"/>
      <c r="C22" s="28"/>
      <c r="D22" s="28"/>
      <c r="E22" s="28"/>
      <c r="F22" s="28"/>
      <c r="G22" s="28"/>
      <c r="H22" s="28"/>
      <c r="I22" s="28"/>
      <c r="J22" s="28"/>
      <c r="K22" s="28"/>
      <c r="L22" s="45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>
      <c r="A23" s="28"/>
      <c r="B23" s="33"/>
      <c r="C23" s="28"/>
      <c r="D23" s="106" t="s">
        <v>33</v>
      </c>
      <c r="E23" s="28"/>
      <c r="F23" s="28"/>
      <c r="G23" s="28"/>
      <c r="H23" s="28"/>
      <c r="I23" s="106" t="s">
        <v>23</v>
      </c>
      <c r="J23" s="107" t="s">
        <v>1</v>
      </c>
      <c r="K23" s="28"/>
      <c r="L23" s="45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>
      <c r="A24" s="28"/>
      <c r="B24" s="33"/>
      <c r="C24" s="28"/>
      <c r="D24" s="28"/>
      <c r="E24" s="107" t="s">
        <v>34</v>
      </c>
      <c r="F24" s="28"/>
      <c r="G24" s="28"/>
      <c r="H24" s="28"/>
      <c r="I24" s="106" t="s">
        <v>25</v>
      </c>
      <c r="J24" s="107" t="s">
        <v>1</v>
      </c>
      <c r="K24" s="28"/>
      <c r="L24" s="45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5" customHeight="1">
      <c r="A25" s="28"/>
      <c r="B25" s="33"/>
      <c r="C25" s="28"/>
      <c r="D25" s="28"/>
      <c r="E25" s="28"/>
      <c r="F25" s="28"/>
      <c r="G25" s="28"/>
      <c r="H25" s="28"/>
      <c r="I25" s="28"/>
      <c r="J25" s="28"/>
      <c r="K25" s="28"/>
      <c r="L25" s="45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>
      <c r="A26" s="28"/>
      <c r="B26" s="33"/>
      <c r="C26" s="28"/>
      <c r="D26" s="106" t="s">
        <v>35</v>
      </c>
      <c r="E26" s="28"/>
      <c r="F26" s="28"/>
      <c r="G26" s="28"/>
      <c r="H26" s="28"/>
      <c r="I26" s="28"/>
      <c r="J26" s="28"/>
      <c r="K26" s="28"/>
      <c r="L26" s="45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>
      <c r="A27" s="109"/>
      <c r="B27" s="110"/>
      <c r="C27" s="109"/>
      <c r="D27" s="109"/>
      <c r="E27" s="251" t="s">
        <v>1</v>
      </c>
      <c r="F27" s="251"/>
      <c r="G27" s="251"/>
      <c r="H27" s="251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>
      <c r="A28" s="28"/>
      <c r="B28" s="33"/>
      <c r="C28" s="28"/>
      <c r="D28" s="28"/>
      <c r="E28" s="28"/>
      <c r="F28" s="28"/>
      <c r="G28" s="28"/>
      <c r="H28" s="28"/>
      <c r="I28" s="28"/>
      <c r="J28" s="28"/>
      <c r="K28" s="28"/>
      <c r="L28" s="45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5" customHeight="1">
      <c r="A29" s="28"/>
      <c r="B29" s="33"/>
      <c r="C29" s="28"/>
      <c r="D29" s="112"/>
      <c r="E29" s="112"/>
      <c r="F29" s="112"/>
      <c r="G29" s="112"/>
      <c r="H29" s="112"/>
      <c r="I29" s="112"/>
      <c r="J29" s="112"/>
      <c r="K29" s="112"/>
      <c r="L29" s="45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25.35" customHeight="1">
      <c r="A30" s="28"/>
      <c r="B30" s="33"/>
      <c r="C30" s="28"/>
      <c r="D30" s="113" t="s">
        <v>36</v>
      </c>
      <c r="E30" s="28"/>
      <c r="F30" s="28"/>
      <c r="G30" s="28"/>
      <c r="H30" s="28"/>
      <c r="I30" s="28"/>
      <c r="J30" s="114">
        <f>ROUND(J124, 2)</f>
        <v>4862.04</v>
      </c>
      <c r="K30" s="28"/>
      <c r="L30" s="45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5" customHeight="1">
      <c r="A31" s="28"/>
      <c r="B31" s="33"/>
      <c r="C31" s="28"/>
      <c r="D31" s="112"/>
      <c r="E31" s="112"/>
      <c r="F31" s="112"/>
      <c r="G31" s="112"/>
      <c r="H31" s="112"/>
      <c r="I31" s="112"/>
      <c r="J31" s="112"/>
      <c r="K31" s="112"/>
      <c r="L31" s="45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5" customHeight="1">
      <c r="A32" s="28"/>
      <c r="B32" s="33"/>
      <c r="C32" s="28"/>
      <c r="D32" s="28"/>
      <c r="E32" s="28"/>
      <c r="F32" s="115" t="s">
        <v>38</v>
      </c>
      <c r="G32" s="28"/>
      <c r="H32" s="28"/>
      <c r="I32" s="115" t="s">
        <v>37</v>
      </c>
      <c r="J32" s="115" t="s">
        <v>39</v>
      </c>
      <c r="K32" s="28"/>
      <c r="L32" s="45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5" customHeight="1">
      <c r="A33" s="28"/>
      <c r="B33" s="33"/>
      <c r="C33" s="28"/>
      <c r="D33" s="116" t="s">
        <v>40</v>
      </c>
      <c r="E33" s="106" t="s">
        <v>41</v>
      </c>
      <c r="F33" s="117">
        <f>ROUND((SUM(BE124:BE184)),  2)</f>
        <v>0</v>
      </c>
      <c r="G33" s="28"/>
      <c r="H33" s="28"/>
      <c r="I33" s="118">
        <v>0.2</v>
      </c>
      <c r="J33" s="117">
        <f>ROUND(((SUM(BE124:BE184))*I33),  2)</f>
        <v>0</v>
      </c>
      <c r="K33" s="28"/>
      <c r="L33" s="45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5" customHeight="1">
      <c r="A34" s="28"/>
      <c r="B34" s="33"/>
      <c r="C34" s="28"/>
      <c r="D34" s="28"/>
      <c r="E34" s="106" t="s">
        <v>42</v>
      </c>
      <c r="F34" s="117">
        <f>ROUND((SUM(BF124:BF184)),  2)</f>
        <v>4862.04</v>
      </c>
      <c r="G34" s="28"/>
      <c r="H34" s="28"/>
      <c r="I34" s="118">
        <v>0.2</v>
      </c>
      <c r="J34" s="117">
        <f>ROUND(((SUM(BF124:BF184))*I34),  2)</f>
        <v>972.41</v>
      </c>
      <c r="K34" s="28"/>
      <c r="L34" s="45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5" hidden="1" customHeight="1">
      <c r="A35" s="28"/>
      <c r="B35" s="33"/>
      <c r="C35" s="28"/>
      <c r="D35" s="28"/>
      <c r="E35" s="106" t="s">
        <v>43</v>
      </c>
      <c r="F35" s="117">
        <f>ROUND((SUM(BG124:BG184)),  2)</f>
        <v>0</v>
      </c>
      <c r="G35" s="28"/>
      <c r="H35" s="28"/>
      <c r="I35" s="118">
        <v>0.2</v>
      </c>
      <c r="J35" s="117">
        <f>0</f>
        <v>0</v>
      </c>
      <c r="K35" s="28"/>
      <c r="L35" s="45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5" hidden="1" customHeight="1">
      <c r="A36" s="28"/>
      <c r="B36" s="33"/>
      <c r="C36" s="28"/>
      <c r="D36" s="28"/>
      <c r="E36" s="106" t="s">
        <v>44</v>
      </c>
      <c r="F36" s="117">
        <f>ROUND((SUM(BH124:BH184)),  2)</f>
        <v>0</v>
      </c>
      <c r="G36" s="28"/>
      <c r="H36" s="28"/>
      <c r="I36" s="118">
        <v>0.2</v>
      </c>
      <c r="J36" s="117">
        <f>0</f>
        <v>0</v>
      </c>
      <c r="K36" s="28"/>
      <c r="L36" s="45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5" hidden="1" customHeight="1">
      <c r="A37" s="28"/>
      <c r="B37" s="33"/>
      <c r="C37" s="28"/>
      <c r="D37" s="28"/>
      <c r="E37" s="106" t="s">
        <v>45</v>
      </c>
      <c r="F37" s="117">
        <f>ROUND((SUM(BI124:BI184)),  2)</f>
        <v>0</v>
      </c>
      <c r="G37" s="28"/>
      <c r="H37" s="28"/>
      <c r="I37" s="118">
        <v>0</v>
      </c>
      <c r="J37" s="117">
        <f>0</f>
        <v>0</v>
      </c>
      <c r="K37" s="28"/>
      <c r="L37" s="45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6.95" customHeight="1">
      <c r="A38" s="28"/>
      <c r="B38" s="33"/>
      <c r="C38" s="28"/>
      <c r="D38" s="28"/>
      <c r="E38" s="28"/>
      <c r="F38" s="28"/>
      <c r="G38" s="28"/>
      <c r="H38" s="28"/>
      <c r="I38" s="28"/>
      <c r="J38" s="28"/>
      <c r="K38" s="28"/>
      <c r="L38" s="45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25.35" customHeight="1">
      <c r="A39" s="28"/>
      <c r="B39" s="33"/>
      <c r="C39" s="119"/>
      <c r="D39" s="120" t="s">
        <v>46</v>
      </c>
      <c r="E39" s="121"/>
      <c r="F39" s="121"/>
      <c r="G39" s="122" t="s">
        <v>47</v>
      </c>
      <c r="H39" s="123" t="s">
        <v>48</v>
      </c>
      <c r="I39" s="121"/>
      <c r="J39" s="124">
        <f>SUM(J30:J37)</f>
        <v>5834.45</v>
      </c>
      <c r="K39" s="125"/>
      <c r="L39" s="45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14.45" customHeight="1">
      <c r="A40" s="28"/>
      <c r="B40" s="33"/>
      <c r="C40" s="28"/>
      <c r="D40" s="28"/>
      <c r="E40" s="28"/>
      <c r="F40" s="28"/>
      <c r="G40" s="28"/>
      <c r="H40" s="28"/>
      <c r="I40" s="28"/>
      <c r="J40" s="28"/>
      <c r="K40" s="28"/>
      <c r="L40" s="45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5"/>
      <c r="D50" s="126" t="s">
        <v>49</v>
      </c>
      <c r="E50" s="127"/>
      <c r="F50" s="127"/>
      <c r="G50" s="126" t="s">
        <v>50</v>
      </c>
      <c r="H50" s="127"/>
      <c r="I50" s="127"/>
      <c r="J50" s="127"/>
      <c r="K50" s="127"/>
      <c r="L50" s="45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8"/>
      <c r="B61" s="33"/>
      <c r="C61" s="28"/>
      <c r="D61" s="128" t="s">
        <v>51</v>
      </c>
      <c r="E61" s="129"/>
      <c r="F61" s="130" t="s">
        <v>52</v>
      </c>
      <c r="G61" s="128" t="s">
        <v>51</v>
      </c>
      <c r="H61" s="129"/>
      <c r="I61" s="129"/>
      <c r="J61" s="131" t="s">
        <v>52</v>
      </c>
      <c r="K61" s="129"/>
      <c r="L61" s="45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8"/>
      <c r="B65" s="33"/>
      <c r="C65" s="28"/>
      <c r="D65" s="126" t="s">
        <v>53</v>
      </c>
      <c r="E65" s="132"/>
      <c r="F65" s="132"/>
      <c r="G65" s="126" t="s">
        <v>54</v>
      </c>
      <c r="H65" s="132"/>
      <c r="I65" s="132"/>
      <c r="J65" s="132"/>
      <c r="K65" s="132"/>
      <c r="L65" s="45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8"/>
      <c r="B76" s="33"/>
      <c r="C76" s="28"/>
      <c r="D76" s="128" t="s">
        <v>51</v>
      </c>
      <c r="E76" s="129"/>
      <c r="F76" s="130" t="s">
        <v>52</v>
      </c>
      <c r="G76" s="128" t="s">
        <v>51</v>
      </c>
      <c r="H76" s="129"/>
      <c r="I76" s="129"/>
      <c r="J76" s="131" t="s">
        <v>52</v>
      </c>
      <c r="K76" s="129"/>
      <c r="L76" s="45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5" customHeight="1">
      <c r="A77" s="28"/>
      <c r="B77" s="133"/>
      <c r="C77" s="134"/>
      <c r="D77" s="134"/>
      <c r="E77" s="134"/>
      <c r="F77" s="134"/>
      <c r="G77" s="134"/>
      <c r="H77" s="134"/>
      <c r="I77" s="134"/>
      <c r="J77" s="134"/>
      <c r="K77" s="134"/>
      <c r="L77" s="45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47" s="2" customFormat="1" ht="6.95" customHeight="1">
      <c r="A81" s="28"/>
      <c r="B81" s="135"/>
      <c r="C81" s="136"/>
      <c r="D81" s="136"/>
      <c r="E81" s="136"/>
      <c r="F81" s="136"/>
      <c r="G81" s="136"/>
      <c r="H81" s="136"/>
      <c r="I81" s="136"/>
      <c r="J81" s="136"/>
      <c r="K81" s="136"/>
      <c r="L81" s="45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47" s="2" customFormat="1" ht="24.95" customHeight="1">
      <c r="A82" s="28"/>
      <c r="B82" s="29"/>
      <c r="C82" s="20" t="s">
        <v>109</v>
      </c>
      <c r="D82" s="30"/>
      <c r="E82" s="30"/>
      <c r="F82" s="30"/>
      <c r="G82" s="30"/>
      <c r="H82" s="30"/>
      <c r="I82" s="30"/>
      <c r="J82" s="30"/>
      <c r="K82" s="30"/>
      <c r="L82" s="45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47" s="2" customFormat="1" ht="6.95" customHeight="1">
      <c r="A83" s="28"/>
      <c r="B83" s="29"/>
      <c r="C83" s="30"/>
      <c r="D83" s="30"/>
      <c r="E83" s="30"/>
      <c r="F83" s="30"/>
      <c r="G83" s="30"/>
      <c r="H83" s="30"/>
      <c r="I83" s="30"/>
      <c r="J83" s="30"/>
      <c r="K83" s="30"/>
      <c r="L83" s="45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47" s="2" customFormat="1" ht="12" customHeight="1">
      <c r="A84" s="28"/>
      <c r="B84" s="29"/>
      <c r="C84" s="25" t="s">
        <v>14</v>
      </c>
      <c r="D84" s="30"/>
      <c r="E84" s="30"/>
      <c r="F84" s="30"/>
      <c r="G84" s="30"/>
      <c r="H84" s="30"/>
      <c r="I84" s="30"/>
      <c r="J84" s="30"/>
      <c r="K84" s="30"/>
      <c r="L84" s="45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47" s="2" customFormat="1" ht="16.5" customHeight="1">
      <c r="A85" s="28"/>
      <c r="B85" s="29"/>
      <c r="C85" s="30"/>
      <c r="D85" s="30"/>
      <c r="E85" s="252" t="str">
        <f>E7</f>
        <v>Verejný vodovod v obci Janov vr. Zmeny</v>
      </c>
      <c r="F85" s="253"/>
      <c r="G85" s="253"/>
      <c r="H85" s="253"/>
      <c r="I85" s="30"/>
      <c r="J85" s="30"/>
      <c r="K85" s="30"/>
      <c r="L85" s="45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47" s="2" customFormat="1" ht="12" customHeight="1">
      <c r="A86" s="28"/>
      <c r="B86" s="29"/>
      <c r="C86" s="25" t="s">
        <v>107</v>
      </c>
      <c r="D86" s="30"/>
      <c r="E86" s="30"/>
      <c r="F86" s="30"/>
      <c r="G86" s="30"/>
      <c r="H86" s="30"/>
      <c r="I86" s="30"/>
      <c r="J86" s="30"/>
      <c r="K86" s="30"/>
      <c r="L86" s="45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47" s="2" customFormat="1" ht="16.5" customHeight="1">
      <c r="A87" s="28"/>
      <c r="B87" s="29"/>
      <c r="C87" s="30"/>
      <c r="D87" s="30"/>
      <c r="E87" s="211" t="str">
        <f>E9</f>
        <v>SO06 - SO06 Havarijný preliv z vodojemu</v>
      </c>
      <c r="F87" s="254"/>
      <c r="G87" s="254"/>
      <c r="H87" s="254"/>
      <c r="I87" s="30"/>
      <c r="J87" s="30"/>
      <c r="K87" s="30"/>
      <c r="L87" s="45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47" s="2" customFormat="1" ht="6.95" customHeight="1">
      <c r="A88" s="28"/>
      <c r="B88" s="29"/>
      <c r="C88" s="30"/>
      <c r="D88" s="30"/>
      <c r="E88" s="30"/>
      <c r="F88" s="30"/>
      <c r="G88" s="30"/>
      <c r="H88" s="30"/>
      <c r="I88" s="30"/>
      <c r="J88" s="30"/>
      <c r="K88" s="30"/>
      <c r="L88" s="45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47" s="2" customFormat="1" ht="12" customHeight="1">
      <c r="A89" s="28"/>
      <c r="B89" s="29"/>
      <c r="C89" s="25" t="s">
        <v>18</v>
      </c>
      <c r="D89" s="30"/>
      <c r="E89" s="30"/>
      <c r="F89" s="23" t="str">
        <f>F12</f>
        <v>Obec Janov</v>
      </c>
      <c r="G89" s="30"/>
      <c r="H89" s="30"/>
      <c r="I89" s="25" t="s">
        <v>20</v>
      </c>
      <c r="J89" s="60" t="str">
        <f>IF(J12="","",J12)</f>
        <v>21. 9. 2020</v>
      </c>
      <c r="K89" s="30"/>
      <c r="L89" s="45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47" s="2" customFormat="1" ht="6.95" customHeight="1">
      <c r="A90" s="28"/>
      <c r="B90" s="29"/>
      <c r="C90" s="30"/>
      <c r="D90" s="30"/>
      <c r="E90" s="30"/>
      <c r="F90" s="30"/>
      <c r="G90" s="30"/>
      <c r="H90" s="30"/>
      <c r="I90" s="30"/>
      <c r="J90" s="30"/>
      <c r="K90" s="30"/>
      <c r="L90" s="45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47" s="2" customFormat="1" ht="15.2" customHeight="1">
      <c r="A91" s="28"/>
      <c r="B91" s="29"/>
      <c r="C91" s="25" t="s">
        <v>22</v>
      </c>
      <c r="D91" s="30"/>
      <c r="E91" s="30"/>
      <c r="F91" s="23" t="str">
        <f>E15</f>
        <v>Obec Janov</v>
      </c>
      <c r="G91" s="30"/>
      <c r="H91" s="30"/>
      <c r="I91" s="25" t="s">
        <v>30</v>
      </c>
      <c r="J91" s="26" t="str">
        <f>E21</f>
        <v xml:space="preserve"> </v>
      </c>
      <c r="K91" s="30"/>
      <c r="L91" s="45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47" s="2" customFormat="1" ht="15.2" customHeight="1">
      <c r="A92" s="28"/>
      <c r="B92" s="29"/>
      <c r="C92" s="25" t="s">
        <v>26</v>
      </c>
      <c r="D92" s="30"/>
      <c r="E92" s="30"/>
      <c r="F92" s="23" t="str">
        <f>IF(E18="","",E18)</f>
        <v>EKOFORM spol. s r.o. Levice</v>
      </c>
      <c r="G92" s="30"/>
      <c r="H92" s="30"/>
      <c r="I92" s="25" t="s">
        <v>33</v>
      </c>
      <c r="J92" s="26" t="str">
        <f>E24</f>
        <v>Ing. Mihálková</v>
      </c>
      <c r="K92" s="30"/>
      <c r="L92" s="45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47" s="2" customFormat="1" ht="10.35" customHeight="1">
      <c r="A93" s="28"/>
      <c r="B93" s="29"/>
      <c r="C93" s="30"/>
      <c r="D93" s="30"/>
      <c r="E93" s="30"/>
      <c r="F93" s="30"/>
      <c r="G93" s="30"/>
      <c r="H93" s="30"/>
      <c r="I93" s="30"/>
      <c r="J93" s="30"/>
      <c r="K93" s="30"/>
      <c r="L93" s="45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47" s="2" customFormat="1" ht="29.25" customHeight="1">
      <c r="A94" s="28"/>
      <c r="B94" s="29"/>
      <c r="C94" s="137" t="s">
        <v>110</v>
      </c>
      <c r="D94" s="138"/>
      <c r="E94" s="138"/>
      <c r="F94" s="138"/>
      <c r="G94" s="138"/>
      <c r="H94" s="138"/>
      <c r="I94" s="138"/>
      <c r="J94" s="139" t="s">
        <v>111</v>
      </c>
      <c r="K94" s="138"/>
      <c r="L94" s="45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47" s="2" customFormat="1" ht="10.35" customHeight="1">
      <c r="A95" s="28"/>
      <c r="B95" s="29"/>
      <c r="C95" s="30"/>
      <c r="D95" s="30"/>
      <c r="E95" s="30"/>
      <c r="F95" s="30"/>
      <c r="G95" s="30"/>
      <c r="H95" s="30"/>
      <c r="I95" s="30"/>
      <c r="J95" s="30"/>
      <c r="K95" s="30"/>
      <c r="L95" s="45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9" customHeight="1">
      <c r="A96" s="28"/>
      <c r="B96" s="29"/>
      <c r="C96" s="140" t="s">
        <v>112</v>
      </c>
      <c r="D96" s="30"/>
      <c r="E96" s="30"/>
      <c r="F96" s="30"/>
      <c r="G96" s="30"/>
      <c r="H96" s="30"/>
      <c r="I96" s="30"/>
      <c r="J96" s="78">
        <f>J124</f>
        <v>4862.04</v>
      </c>
      <c r="K96" s="30"/>
      <c r="L96" s="45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4" t="s">
        <v>113</v>
      </c>
    </row>
    <row r="97" spans="1:31" s="9" customFormat="1" ht="24.95" customHeight="1">
      <c r="B97" s="141"/>
      <c r="C97" s="142"/>
      <c r="D97" s="143" t="s">
        <v>355</v>
      </c>
      <c r="E97" s="144"/>
      <c r="F97" s="144"/>
      <c r="G97" s="144"/>
      <c r="H97" s="144"/>
      <c r="I97" s="144"/>
      <c r="J97" s="145">
        <f>J125</f>
        <v>4822.57</v>
      </c>
      <c r="K97" s="142"/>
      <c r="L97" s="146"/>
    </row>
    <row r="98" spans="1:31" s="10" customFormat="1" ht="19.899999999999999" customHeight="1">
      <c r="B98" s="147"/>
      <c r="C98" s="148"/>
      <c r="D98" s="149" t="s">
        <v>356</v>
      </c>
      <c r="E98" s="150"/>
      <c r="F98" s="150"/>
      <c r="G98" s="150"/>
      <c r="H98" s="150"/>
      <c r="I98" s="150"/>
      <c r="J98" s="151">
        <f>J126</f>
        <v>3095.51</v>
      </c>
      <c r="K98" s="148"/>
      <c r="L98" s="152"/>
    </row>
    <row r="99" spans="1:31" s="10" customFormat="1" ht="19.899999999999999" customHeight="1">
      <c r="B99" s="147"/>
      <c r="C99" s="148"/>
      <c r="D99" s="149" t="s">
        <v>358</v>
      </c>
      <c r="E99" s="150"/>
      <c r="F99" s="150"/>
      <c r="G99" s="150"/>
      <c r="H99" s="150"/>
      <c r="I99" s="150"/>
      <c r="J99" s="151">
        <f>J147</f>
        <v>114.4</v>
      </c>
      <c r="K99" s="148"/>
      <c r="L99" s="152"/>
    </row>
    <row r="100" spans="1:31" s="10" customFormat="1" ht="19.899999999999999" customHeight="1">
      <c r="B100" s="147"/>
      <c r="C100" s="148"/>
      <c r="D100" s="149" t="s">
        <v>450</v>
      </c>
      <c r="E100" s="150"/>
      <c r="F100" s="150"/>
      <c r="G100" s="150"/>
      <c r="H100" s="150"/>
      <c r="I100" s="150"/>
      <c r="J100" s="151">
        <f>J149</f>
        <v>242.71</v>
      </c>
      <c r="K100" s="148"/>
      <c r="L100" s="152"/>
    </row>
    <row r="101" spans="1:31" s="10" customFormat="1" ht="19.899999999999999" customHeight="1">
      <c r="B101" s="147"/>
      <c r="C101" s="148"/>
      <c r="D101" s="149" t="s">
        <v>359</v>
      </c>
      <c r="E101" s="150"/>
      <c r="F101" s="150"/>
      <c r="G101" s="150"/>
      <c r="H101" s="150"/>
      <c r="I101" s="150"/>
      <c r="J101" s="151">
        <f>J156</f>
        <v>924.97000000000025</v>
      </c>
      <c r="K101" s="148"/>
      <c r="L101" s="152"/>
    </row>
    <row r="102" spans="1:31" s="10" customFormat="1" ht="19.899999999999999" customHeight="1">
      <c r="B102" s="147"/>
      <c r="C102" s="148"/>
      <c r="D102" s="149" t="s">
        <v>451</v>
      </c>
      <c r="E102" s="150"/>
      <c r="F102" s="150"/>
      <c r="G102" s="150"/>
      <c r="H102" s="150"/>
      <c r="I102" s="150"/>
      <c r="J102" s="151">
        <f>J179</f>
        <v>444.98</v>
      </c>
      <c r="K102" s="148"/>
      <c r="L102" s="152"/>
    </row>
    <row r="103" spans="1:31" s="9" customFormat="1" ht="24.95" customHeight="1">
      <c r="B103" s="141"/>
      <c r="C103" s="142"/>
      <c r="D103" s="143" t="s">
        <v>114</v>
      </c>
      <c r="E103" s="144"/>
      <c r="F103" s="144"/>
      <c r="G103" s="144"/>
      <c r="H103" s="144"/>
      <c r="I103" s="144"/>
      <c r="J103" s="145">
        <f>J181</f>
        <v>39.47</v>
      </c>
      <c r="K103" s="142"/>
      <c r="L103" s="146"/>
    </row>
    <row r="104" spans="1:31" s="10" customFormat="1" ht="19.899999999999999" customHeight="1">
      <c r="B104" s="147"/>
      <c r="C104" s="148"/>
      <c r="D104" s="149" t="s">
        <v>452</v>
      </c>
      <c r="E104" s="150"/>
      <c r="F104" s="150"/>
      <c r="G104" s="150"/>
      <c r="H104" s="150"/>
      <c r="I104" s="150"/>
      <c r="J104" s="151">
        <f>J182</f>
        <v>39.47</v>
      </c>
      <c r="K104" s="148"/>
      <c r="L104" s="152"/>
    </row>
    <row r="105" spans="1:31" s="2" customFormat="1" ht="21.75" customHeight="1">
      <c r="A105" s="28"/>
      <c r="B105" s="29"/>
      <c r="C105" s="30"/>
      <c r="D105" s="30"/>
      <c r="E105" s="30"/>
      <c r="F105" s="30"/>
      <c r="G105" s="30"/>
      <c r="H105" s="30"/>
      <c r="I105" s="30"/>
      <c r="J105" s="30"/>
      <c r="K105" s="30"/>
      <c r="L105" s="45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</row>
    <row r="106" spans="1:31" s="2" customFormat="1" ht="6.95" customHeight="1">
      <c r="A106" s="28"/>
      <c r="B106" s="48"/>
      <c r="C106" s="49"/>
      <c r="D106" s="49"/>
      <c r="E106" s="49"/>
      <c r="F106" s="49"/>
      <c r="G106" s="49"/>
      <c r="H106" s="49"/>
      <c r="I106" s="49"/>
      <c r="J106" s="49"/>
      <c r="K106" s="49"/>
      <c r="L106" s="45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</row>
    <row r="110" spans="1:31" s="2" customFormat="1" ht="6.95" customHeight="1">
      <c r="A110" s="28"/>
      <c r="B110" s="50"/>
      <c r="C110" s="51"/>
      <c r="D110" s="51"/>
      <c r="E110" s="51"/>
      <c r="F110" s="51"/>
      <c r="G110" s="51"/>
      <c r="H110" s="51"/>
      <c r="I110" s="51"/>
      <c r="J110" s="51"/>
      <c r="K110" s="51"/>
      <c r="L110" s="45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s="2" customFormat="1" ht="24.95" customHeight="1">
      <c r="A111" s="28"/>
      <c r="B111" s="29"/>
      <c r="C111" s="20" t="s">
        <v>116</v>
      </c>
      <c r="D111" s="30"/>
      <c r="E111" s="30"/>
      <c r="F111" s="30"/>
      <c r="G111" s="30"/>
      <c r="H111" s="30"/>
      <c r="I111" s="30"/>
      <c r="J111" s="30"/>
      <c r="K111" s="30"/>
      <c r="L111" s="45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s="2" customFormat="1" ht="6.95" customHeight="1">
      <c r="A112" s="28"/>
      <c r="B112" s="29"/>
      <c r="C112" s="30"/>
      <c r="D112" s="30"/>
      <c r="E112" s="30"/>
      <c r="F112" s="30"/>
      <c r="G112" s="30"/>
      <c r="H112" s="30"/>
      <c r="I112" s="30"/>
      <c r="J112" s="30"/>
      <c r="K112" s="30"/>
      <c r="L112" s="45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65" s="2" customFormat="1" ht="12" customHeight="1">
      <c r="A113" s="28"/>
      <c r="B113" s="29"/>
      <c r="C113" s="25" t="s">
        <v>14</v>
      </c>
      <c r="D113" s="30"/>
      <c r="E113" s="30"/>
      <c r="F113" s="30"/>
      <c r="G113" s="30"/>
      <c r="H113" s="30"/>
      <c r="I113" s="30"/>
      <c r="J113" s="30"/>
      <c r="K113" s="30"/>
      <c r="L113" s="45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65" s="2" customFormat="1" ht="16.5" customHeight="1">
      <c r="A114" s="28"/>
      <c r="B114" s="29"/>
      <c r="C114" s="30"/>
      <c r="D114" s="30"/>
      <c r="E114" s="252" t="str">
        <f>E7</f>
        <v>Verejný vodovod v obci Janov vr. Zmeny</v>
      </c>
      <c r="F114" s="253"/>
      <c r="G114" s="253"/>
      <c r="H114" s="253"/>
      <c r="I114" s="30"/>
      <c r="J114" s="30"/>
      <c r="K114" s="30"/>
      <c r="L114" s="45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65" s="2" customFormat="1" ht="12" customHeight="1">
      <c r="A115" s="28"/>
      <c r="B115" s="29"/>
      <c r="C115" s="25" t="s">
        <v>107</v>
      </c>
      <c r="D115" s="30"/>
      <c r="E115" s="30"/>
      <c r="F115" s="30"/>
      <c r="G115" s="30"/>
      <c r="H115" s="30"/>
      <c r="I115" s="30"/>
      <c r="J115" s="30"/>
      <c r="K115" s="30"/>
      <c r="L115" s="45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65" s="2" customFormat="1" ht="16.5" customHeight="1">
      <c r="A116" s="28"/>
      <c r="B116" s="29"/>
      <c r="C116" s="30"/>
      <c r="D116" s="30"/>
      <c r="E116" s="211" t="str">
        <f>E9</f>
        <v>SO06 - SO06 Havarijný preliv z vodojemu</v>
      </c>
      <c r="F116" s="254"/>
      <c r="G116" s="254"/>
      <c r="H116" s="254"/>
      <c r="I116" s="30"/>
      <c r="J116" s="30"/>
      <c r="K116" s="30"/>
      <c r="L116" s="45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65" s="2" customFormat="1" ht="6.95" customHeight="1">
      <c r="A117" s="28"/>
      <c r="B117" s="29"/>
      <c r="C117" s="30"/>
      <c r="D117" s="30"/>
      <c r="E117" s="30"/>
      <c r="F117" s="30"/>
      <c r="G117" s="30"/>
      <c r="H117" s="30"/>
      <c r="I117" s="30"/>
      <c r="J117" s="30"/>
      <c r="K117" s="30"/>
      <c r="L117" s="45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65" s="2" customFormat="1" ht="12" customHeight="1">
      <c r="A118" s="28"/>
      <c r="B118" s="29"/>
      <c r="C118" s="25" t="s">
        <v>18</v>
      </c>
      <c r="D118" s="30"/>
      <c r="E118" s="30"/>
      <c r="F118" s="23" t="str">
        <f>F12</f>
        <v>Obec Janov</v>
      </c>
      <c r="G118" s="30"/>
      <c r="H118" s="30"/>
      <c r="I118" s="25" t="s">
        <v>20</v>
      </c>
      <c r="J118" s="60" t="str">
        <f>IF(J12="","",J12)</f>
        <v>21. 9. 2020</v>
      </c>
      <c r="K118" s="30"/>
      <c r="L118" s="45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65" s="2" customFormat="1" ht="6.95" customHeight="1">
      <c r="A119" s="28"/>
      <c r="B119" s="29"/>
      <c r="C119" s="30"/>
      <c r="D119" s="30"/>
      <c r="E119" s="30"/>
      <c r="F119" s="30"/>
      <c r="G119" s="30"/>
      <c r="H119" s="30"/>
      <c r="I119" s="30"/>
      <c r="J119" s="30"/>
      <c r="K119" s="30"/>
      <c r="L119" s="45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65" s="2" customFormat="1" ht="15.2" customHeight="1">
      <c r="A120" s="28"/>
      <c r="B120" s="29"/>
      <c r="C120" s="25" t="s">
        <v>22</v>
      </c>
      <c r="D120" s="30"/>
      <c r="E120" s="30"/>
      <c r="F120" s="23" t="str">
        <f>E15</f>
        <v>Obec Janov</v>
      </c>
      <c r="G120" s="30"/>
      <c r="H120" s="30"/>
      <c r="I120" s="25" t="s">
        <v>30</v>
      </c>
      <c r="J120" s="26" t="str">
        <f>E21</f>
        <v xml:space="preserve"> </v>
      </c>
      <c r="K120" s="30"/>
      <c r="L120" s="45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  <row r="121" spans="1:65" s="2" customFormat="1" ht="15.2" customHeight="1">
      <c r="A121" s="28"/>
      <c r="B121" s="29"/>
      <c r="C121" s="25" t="s">
        <v>26</v>
      </c>
      <c r="D121" s="30"/>
      <c r="E121" s="30"/>
      <c r="F121" s="23" t="str">
        <f>IF(E18="","",E18)</f>
        <v>EKOFORM spol. s r.o. Levice</v>
      </c>
      <c r="G121" s="30"/>
      <c r="H121" s="30"/>
      <c r="I121" s="25" t="s">
        <v>33</v>
      </c>
      <c r="J121" s="26" t="str">
        <f>E24</f>
        <v>Ing. Mihálková</v>
      </c>
      <c r="K121" s="30"/>
      <c r="L121" s="45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</row>
    <row r="122" spans="1:65" s="2" customFormat="1" ht="10.35" customHeight="1">
      <c r="A122" s="28"/>
      <c r="B122" s="29"/>
      <c r="C122" s="30"/>
      <c r="D122" s="30"/>
      <c r="E122" s="30"/>
      <c r="F122" s="30"/>
      <c r="G122" s="30"/>
      <c r="H122" s="30"/>
      <c r="I122" s="30"/>
      <c r="J122" s="30"/>
      <c r="K122" s="30"/>
      <c r="L122" s="45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</row>
    <row r="123" spans="1:65" s="11" customFormat="1" ht="29.25" customHeight="1">
      <c r="A123" s="153"/>
      <c r="B123" s="154"/>
      <c r="C123" s="155" t="s">
        <v>117</v>
      </c>
      <c r="D123" s="156" t="s">
        <v>61</v>
      </c>
      <c r="E123" s="156" t="s">
        <v>57</v>
      </c>
      <c r="F123" s="156" t="s">
        <v>58</v>
      </c>
      <c r="G123" s="156" t="s">
        <v>118</v>
      </c>
      <c r="H123" s="156" t="s">
        <v>119</v>
      </c>
      <c r="I123" s="156" t="s">
        <v>120</v>
      </c>
      <c r="J123" s="157" t="s">
        <v>111</v>
      </c>
      <c r="K123" s="158" t="s">
        <v>121</v>
      </c>
      <c r="L123" s="159"/>
      <c r="M123" s="69" t="s">
        <v>1</v>
      </c>
      <c r="N123" s="70" t="s">
        <v>40</v>
      </c>
      <c r="O123" s="70" t="s">
        <v>122</v>
      </c>
      <c r="P123" s="70" t="s">
        <v>123</v>
      </c>
      <c r="Q123" s="70" t="s">
        <v>124</v>
      </c>
      <c r="R123" s="70" t="s">
        <v>125</v>
      </c>
      <c r="S123" s="70" t="s">
        <v>126</v>
      </c>
      <c r="T123" s="71" t="s">
        <v>127</v>
      </c>
      <c r="U123" s="153"/>
      <c r="V123" s="153"/>
      <c r="W123" s="153"/>
      <c r="X123" s="153"/>
      <c r="Y123" s="153"/>
      <c r="Z123" s="153"/>
      <c r="AA123" s="153"/>
      <c r="AB123" s="153"/>
      <c r="AC123" s="153"/>
      <c r="AD123" s="153"/>
      <c r="AE123" s="153"/>
    </row>
    <row r="124" spans="1:65" s="2" customFormat="1" ht="22.9" customHeight="1">
      <c r="A124" s="28"/>
      <c r="B124" s="29"/>
      <c r="C124" s="76" t="s">
        <v>112</v>
      </c>
      <c r="D124" s="30"/>
      <c r="E124" s="30"/>
      <c r="F124" s="30"/>
      <c r="G124" s="30"/>
      <c r="H124" s="30"/>
      <c r="I124" s="30"/>
      <c r="J124" s="160">
        <f>BK124</f>
        <v>4862.04</v>
      </c>
      <c r="K124" s="30"/>
      <c r="L124" s="33"/>
      <c r="M124" s="72"/>
      <c r="N124" s="161"/>
      <c r="O124" s="73"/>
      <c r="P124" s="162">
        <f>P125+P181</f>
        <v>442.84464129999998</v>
      </c>
      <c r="Q124" s="73"/>
      <c r="R124" s="162">
        <f>R125+R181</f>
        <v>11.977237748</v>
      </c>
      <c r="S124" s="73"/>
      <c r="T124" s="163">
        <f>T125+T181</f>
        <v>0</v>
      </c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T124" s="14" t="s">
        <v>75</v>
      </c>
      <c r="AU124" s="14" t="s">
        <v>113</v>
      </c>
      <c r="BK124" s="164">
        <f>BK125+BK181</f>
        <v>4862.04</v>
      </c>
    </row>
    <row r="125" spans="1:65" s="12" customFormat="1" ht="25.9" customHeight="1">
      <c r="B125" s="165"/>
      <c r="C125" s="166"/>
      <c r="D125" s="167" t="s">
        <v>75</v>
      </c>
      <c r="E125" s="168" t="s">
        <v>147</v>
      </c>
      <c r="F125" s="168" t="s">
        <v>362</v>
      </c>
      <c r="G125" s="166"/>
      <c r="H125" s="166"/>
      <c r="I125" s="166"/>
      <c r="J125" s="169">
        <f>BK125</f>
        <v>4822.57</v>
      </c>
      <c r="K125" s="166"/>
      <c r="L125" s="170"/>
      <c r="M125" s="171"/>
      <c r="N125" s="172"/>
      <c r="O125" s="172"/>
      <c r="P125" s="173">
        <f>P126+P147+P149+P156+P179</f>
        <v>440.9856413</v>
      </c>
      <c r="Q125" s="172"/>
      <c r="R125" s="173">
        <f>R126+R147+R149+R156+R179</f>
        <v>11.965225748</v>
      </c>
      <c r="S125" s="172"/>
      <c r="T125" s="174">
        <f>T126+T147+T149+T156+T179</f>
        <v>0</v>
      </c>
      <c r="AR125" s="175" t="s">
        <v>83</v>
      </c>
      <c r="AT125" s="176" t="s">
        <v>75</v>
      </c>
      <c r="AU125" s="176" t="s">
        <v>13</v>
      </c>
      <c r="AY125" s="175" t="s">
        <v>131</v>
      </c>
      <c r="BK125" s="177">
        <f>BK126+BK147+BK149+BK156+BK179</f>
        <v>4822.57</v>
      </c>
    </row>
    <row r="126" spans="1:65" s="12" customFormat="1" ht="22.9" customHeight="1">
      <c r="B126" s="165"/>
      <c r="C126" s="166"/>
      <c r="D126" s="167" t="s">
        <v>75</v>
      </c>
      <c r="E126" s="178" t="s">
        <v>83</v>
      </c>
      <c r="F126" s="178" t="s">
        <v>363</v>
      </c>
      <c r="G126" s="166"/>
      <c r="H126" s="166"/>
      <c r="I126" s="166"/>
      <c r="J126" s="179">
        <f>BK126</f>
        <v>3095.51</v>
      </c>
      <c r="K126" s="166"/>
      <c r="L126" s="170"/>
      <c r="M126" s="171"/>
      <c r="N126" s="172"/>
      <c r="O126" s="172"/>
      <c r="P126" s="173">
        <f>SUM(P127:P146)</f>
        <v>376.72252129999998</v>
      </c>
      <c r="Q126" s="172"/>
      <c r="R126" s="173">
        <f>SUM(R127:R146)</f>
        <v>5.8277282399999999</v>
      </c>
      <c r="S126" s="172"/>
      <c r="T126" s="174">
        <f>SUM(T127:T146)</f>
        <v>0</v>
      </c>
      <c r="AR126" s="175" t="s">
        <v>83</v>
      </c>
      <c r="AT126" s="176" t="s">
        <v>75</v>
      </c>
      <c r="AU126" s="176" t="s">
        <v>83</v>
      </c>
      <c r="AY126" s="175" t="s">
        <v>131</v>
      </c>
      <c r="BK126" s="177">
        <f>SUM(BK127:BK146)</f>
        <v>3095.51</v>
      </c>
    </row>
    <row r="127" spans="1:65" s="2" customFormat="1" ht="14.45" customHeight="1">
      <c r="A127" s="28"/>
      <c r="B127" s="29"/>
      <c r="C127" s="195" t="s">
        <v>83</v>
      </c>
      <c r="D127" s="195" t="s">
        <v>150</v>
      </c>
      <c r="E127" s="196" t="s">
        <v>453</v>
      </c>
      <c r="F127" s="197" t="s">
        <v>454</v>
      </c>
      <c r="G127" s="198" t="s">
        <v>188</v>
      </c>
      <c r="H127" s="199">
        <v>2</v>
      </c>
      <c r="I127" s="200">
        <v>9.0299999999999994</v>
      </c>
      <c r="J127" s="201">
        <f t="shared" ref="J127:J146" si="0">ROUND(I127*H127,2)</f>
        <v>18.059999999999999</v>
      </c>
      <c r="K127" s="202"/>
      <c r="L127" s="33"/>
      <c r="M127" s="203" t="s">
        <v>1</v>
      </c>
      <c r="N127" s="204" t="s">
        <v>42</v>
      </c>
      <c r="O127" s="205">
        <v>0.85799999999999998</v>
      </c>
      <c r="P127" s="205">
        <f t="shared" ref="P127:P146" si="1">O127*H127</f>
        <v>1.716</v>
      </c>
      <c r="Q127" s="205">
        <v>1.0701E-2</v>
      </c>
      <c r="R127" s="205">
        <f t="shared" ref="R127:R146" si="2">Q127*H127</f>
        <v>2.1402000000000001E-2</v>
      </c>
      <c r="S127" s="205">
        <v>0</v>
      </c>
      <c r="T127" s="206">
        <f t="shared" ref="T127:T146" si="3">S127*H127</f>
        <v>0</v>
      </c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R127" s="193" t="s">
        <v>154</v>
      </c>
      <c r="AT127" s="193" t="s">
        <v>150</v>
      </c>
      <c r="AU127" s="193" t="s">
        <v>138</v>
      </c>
      <c r="AY127" s="14" t="s">
        <v>131</v>
      </c>
      <c r="BE127" s="194">
        <f t="shared" ref="BE127:BE146" si="4">IF(N127="základná",J127,0)</f>
        <v>0</v>
      </c>
      <c r="BF127" s="194">
        <f t="shared" ref="BF127:BF146" si="5">IF(N127="znížená",J127,0)</f>
        <v>18.059999999999999</v>
      </c>
      <c r="BG127" s="194">
        <f t="shared" ref="BG127:BG146" si="6">IF(N127="zákl. prenesená",J127,0)</f>
        <v>0</v>
      </c>
      <c r="BH127" s="194">
        <f t="shared" ref="BH127:BH146" si="7">IF(N127="zníž. prenesená",J127,0)</f>
        <v>0</v>
      </c>
      <c r="BI127" s="194">
        <f t="shared" ref="BI127:BI146" si="8">IF(N127="nulová",J127,0)</f>
        <v>0</v>
      </c>
      <c r="BJ127" s="14" t="s">
        <v>138</v>
      </c>
      <c r="BK127" s="194">
        <f t="shared" ref="BK127:BK146" si="9">ROUND(I127*H127,2)</f>
        <v>18.059999999999999</v>
      </c>
      <c r="BL127" s="14" t="s">
        <v>154</v>
      </c>
      <c r="BM127" s="193" t="s">
        <v>455</v>
      </c>
    </row>
    <row r="128" spans="1:65" s="2" customFormat="1" ht="24.2" customHeight="1">
      <c r="A128" s="28"/>
      <c r="B128" s="29"/>
      <c r="C128" s="195" t="s">
        <v>138</v>
      </c>
      <c r="D128" s="195" t="s">
        <v>150</v>
      </c>
      <c r="E128" s="196" t="s">
        <v>456</v>
      </c>
      <c r="F128" s="197" t="s">
        <v>457</v>
      </c>
      <c r="G128" s="198" t="s">
        <v>153</v>
      </c>
      <c r="H128" s="199">
        <v>3.52</v>
      </c>
      <c r="I128" s="200">
        <v>9.73</v>
      </c>
      <c r="J128" s="201">
        <f t="shared" si="0"/>
        <v>34.25</v>
      </c>
      <c r="K128" s="202"/>
      <c r="L128" s="33"/>
      <c r="M128" s="203" t="s">
        <v>1</v>
      </c>
      <c r="N128" s="204" t="s">
        <v>42</v>
      </c>
      <c r="O128" s="205">
        <v>1.464</v>
      </c>
      <c r="P128" s="205">
        <f t="shared" si="1"/>
        <v>5.1532799999999996</v>
      </c>
      <c r="Q128" s="205">
        <v>0</v>
      </c>
      <c r="R128" s="205">
        <f t="shared" si="2"/>
        <v>0</v>
      </c>
      <c r="S128" s="205">
        <v>0</v>
      </c>
      <c r="T128" s="206">
        <f t="shared" si="3"/>
        <v>0</v>
      </c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R128" s="193" t="s">
        <v>154</v>
      </c>
      <c r="AT128" s="193" t="s">
        <v>150</v>
      </c>
      <c r="AU128" s="193" t="s">
        <v>138</v>
      </c>
      <c r="AY128" s="14" t="s">
        <v>131</v>
      </c>
      <c r="BE128" s="194">
        <f t="shared" si="4"/>
        <v>0</v>
      </c>
      <c r="BF128" s="194">
        <f t="shared" si="5"/>
        <v>34.25</v>
      </c>
      <c r="BG128" s="194">
        <f t="shared" si="6"/>
        <v>0</v>
      </c>
      <c r="BH128" s="194">
        <f t="shared" si="7"/>
        <v>0</v>
      </c>
      <c r="BI128" s="194">
        <f t="shared" si="8"/>
        <v>0</v>
      </c>
      <c r="BJ128" s="14" t="s">
        <v>138</v>
      </c>
      <c r="BK128" s="194">
        <f t="shared" si="9"/>
        <v>34.25</v>
      </c>
      <c r="BL128" s="14" t="s">
        <v>154</v>
      </c>
      <c r="BM128" s="193" t="s">
        <v>458</v>
      </c>
    </row>
    <row r="129" spans="1:65" s="2" customFormat="1" ht="24.2" customHeight="1">
      <c r="A129" s="28"/>
      <c r="B129" s="29"/>
      <c r="C129" s="195" t="s">
        <v>130</v>
      </c>
      <c r="D129" s="195" t="s">
        <v>150</v>
      </c>
      <c r="E129" s="196" t="s">
        <v>459</v>
      </c>
      <c r="F129" s="197" t="s">
        <v>460</v>
      </c>
      <c r="G129" s="198" t="s">
        <v>153</v>
      </c>
      <c r="H129" s="199">
        <v>73.8</v>
      </c>
      <c r="I129" s="200">
        <v>0.84</v>
      </c>
      <c r="J129" s="201">
        <f t="shared" si="0"/>
        <v>61.99</v>
      </c>
      <c r="K129" s="202"/>
      <c r="L129" s="33"/>
      <c r="M129" s="203" t="s">
        <v>1</v>
      </c>
      <c r="N129" s="204" t="s">
        <v>42</v>
      </c>
      <c r="O129" s="205">
        <v>0</v>
      </c>
      <c r="P129" s="205">
        <f t="shared" si="1"/>
        <v>0</v>
      </c>
      <c r="Q129" s="205">
        <v>0</v>
      </c>
      <c r="R129" s="205">
        <f t="shared" si="2"/>
        <v>0</v>
      </c>
      <c r="S129" s="205">
        <v>0</v>
      </c>
      <c r="T129" s="206">
        <f t="shared" si="3"/>
        <v>0</v>
      </c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R129" s="193" t="s">
        <v>154</v>
      </c>
      <c r="AT129" s="193" t="s">
        <v>150</v>
      </c>
      <c r="AU129" s="193" t="s">
        <v>138</v>
      </c>
      <c r="AY129" s="14" t="s">
        <v>131</v>
      </c>
      <c r="BE129" s="194">
        <f t="shared" si="4"/>
        <v>0</v>
      </c>
      <c r="BF129" s="194">
        <f t="shared" si="5"/>
        <v>61.99</v>
      </c>
      <c r="BG129" s="194">
        <f t="shared" si="6"/>
        <v>0</v>
      </c>
      <c r="BH129" s="194">
        <f t="shared" si="7"/>
        <v>0</v>
      </c>
      <c r="BI129" s="194">
        <f t="shared" si="8"/>
        <v>0</v>
      </c>
      <c r="BJ129" s="14" t="s">
        <v>138</v>
      </c>
      <c r="BK129" s="194">
        <f t="shared" si="9"/>
        <v>61.99</v>
      </c>
      <c r="BL129" s="14" t="s">
        <v>154</v>
      </c>
      <c r="BM129" s="193" t="s">
        <v>461</v>
      </c>
    </row>
    <row r="130" spans="1:65" s="2" customFormat="1" ht="14.45" customHeight="1">
      <c r="A130" s="28"/>
      <c r="B130" s="29"/>
      <c r="C130" s="195" t="s">
        <v>154</v>
      </c>
      <c r="D130" s="195" t="s">
        <v>150</v>
      </c>
      <c r="E130" s="196" t="s">
        <v>462</v>
      </c>
      <c r="F130" s="197" t="s">
        <v>463</v>
      </c>
      <c r="G130" s="198" t="s">
        <v>153</v>
      </c>
      <c r="H130" s="199">
        <v>0.85</v>
      </c>
      <c r="I130" s="200">
        <v>18.649999999999999</v>
      </c>
      <c r="J130" s="201">
        <f t="shared" si="0"/>
        <v>15.85</v>
      </c>
      <c r="K130" s="202"/>
      <c r="L130" s="33"/>
      <c r="M130" s="203" t="s">
        <v>1</v>
      </c>
      <c r="N130" s="204" t="s">
        <v>42</v>
      </c>
      <c r="O130" s="205">
        <v>2.806</v>
      </c>
      <c r="P130" s="205">
        <f t="shared" si="1"/>
        <v>2.3851</v>
      </c>
      <c r="Q130" s="205">
        <v>0</v>
      </c>
      <c r="R130" s="205">
        <f t="shared" si="2"/>
        <v>0</v>
      </c>
      <c r="S130" s="205">
        <v>0</v>
      </c>
      <c r="T130" s="206">
        <f t="shared" si="3"/>
        <v>0</v>
      </c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R130" s="193" t="s">
        <v>154</v>
      </c>
      <c r="AT130" s="193" t="s">
        <v>150</v>
      </c>
      <c r="AU130" s="193" t="s">
        <v>138</v>
      </c>
      <c r="AY130" s="14" t="s">
        <v>131</v>
      </c>
      <c r="BE130" s="194">
        <f t="shared" si="4"/>
        <v>0</v>
      </c>
      <c r="BF130" s="194">
        <f t="shared" si="5"/>
        <v>15.85</v>
      </c>
      <c r="BG130" s="194">
        <f t="shared" si="6"/>
        <v>0</v>
      </c>
      <c r="BH130" s="194">
        <f t="shared" si="7"/>
        <v>0</v>
      </c>
      <c r="BI130" s="194">
        <f t="shared" si="8"/>
        <v>0</v>
      </c>
      <c r="BJ130" s="14" t="s">
        <v>138</v>
      </c>
      <c r="BK130" s="194">
        <f t="shared" si="9"/>
        <v>15.85</v>
      </c>
      <c r="BL130" s="14" t="s">
        <v>154</v>
      </c>
      <c r="BM130" s="193" t="s">
        <v>464</v>
      </c>
    </row>
    <row r="131" spans="1:65" s="2" customFormat="1" ht="24.2" customHeight="1">
      <c r="A131" s="28"/>
      <c r="B131" s="29"/>
      <c r="C131" s="195" t="s">
        <v>163</v>
      </c>
      <c r="D131" s="195" t="s">
        <v>150</v>
      </c>
      <c r="E131" s="196" t="s">
        <v>465</v>
      </c>
      <c r="F131" s="197" t="s">
        <v>466</v>
      </c>
      <c r="G131" s="198" t="s">
        <v>381</v>
      </c>
      <c r="H131" s="199">
        <v>0.42499999999999999</v>
      </c>
      <c r="I131" s="200">
        <v>0.98</v>
      </c>
      <c r="J131" s="201">
        <f t="shared" si="0"/>
        <v>0.42</v>
      </c>
      <c r="K131" s="202"/>
      <c r="L131" s="33"/>
      <c r="M131" s="203" t="s">
        <v>1</v>
      </c>
      <c r="N131" s="204" t="s">
        <v>42</v>
      </c>
      <c r="O131" s="205">
        <v>0.10199999999999999</v>
      </c>
      <c r="P131" s="205">
        <f t="shared" si="1"/>
        <v>4.3349999999999993E-2</v>
      </c>
      <c r="Q131" s="205">
        <v>0</v>
      </c>
      <c r="R131" s="205">
        <f t="shared" si="2"/>
        <v>0</v>
      </c>
      <c r="S131" s="205">
        <v>0</v>
      </c>
      <c r="T131" s="206">
        <f t="shared" si="3"/>
        <v>0</v>
      </c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R131" s="193" t="s">
        <v>154</v>
      </c>
      <c r="AT131" s="193" t="s">
        <v>150</v>
      </c>
      <c r="AU131" s="193" t="s">
        <v>138</v>
      </c>
      <c r="AY131" s="14" t="s">
        <v>131</v>
      </c>
      <c r="BE131" s="194">
        <f t="shared" si="4"/>
        <v>0</v>
      </c>
      <c r="BF131" s="194">
        <f t="shared" si="5"/>
        <v>0.42</v>
      </c>
      <c r="BG131" s="194">
        <f t="shared" si="6"/>
        <v>0</v>
      </c>
      <c r="BH131" s="194">
        <f t="shared" si="7"/>
        <v>0</v>
      </c>
      <c r="BI131" s="194">
        <f t="shared" si="8"/>
        <v>0</v>
      </c>
      <c r="BJ131" s="14" t="s">
        <v>138</v>
      </c>
      <c r="BK131" s="194">
        <f t="shared" si="9"/>
        <v>0.42</v>
      </c>
      <c r="BL131" s="14" t="s">
        <v>154</v>
      </c>
      <c r="BM131" s="193" t="s">
        <v>467</v>
      </c>
    </row>
    <row r="132" spans="1:65" s="2" customFormat="1" ht="14.45" customHeight="1">
      <c r="A132" s="28"/>
      <c r="B132" s="29"/>
      <c r="C132" s="195" t="s">
        <v>159</v>
      </c>
      <c r="D132" s="195" t="s">
        <v>150</v>
      </c>
      <c r="E132" s="196" t="s">
        <v>468</v>
      </c>
      <c r="F132" s="197" t="s">
        <v>469</v>
      </c>
      <c r="G132" s="198" t="s">
        <v>153</v>
      </c>
      <c r="H132" s="199">
        <v>67.650000000000006</v>
      </c>
      <c r="I132" s="200">
        <v>10.45</v>
      </c>
      <c r="J132" s="201">
        <f t="shared" si="0"/>
        <v>706.94</v>
      </c>
      <c r="K132" s="202"/>
      <c r="L132" s="33"/>
      <c r="M132" s="203" t="s">
        <v>1</v>
      </c>
      <c r="N132" s="204" t="s">
        <v>42</v>
      </c>
      <c r="O132" s="205">
        <v>1.5089999999999999</v>
      </c>
      <c r="P132" s="205">
        <f t="shared" si="1"/>
        <v>102.08385</v>
      </c>
      <c r="Q132" s="205">
        <v>0</v>
      </c>
      <c r="R132" s="205">
        <f t="shared" si="2"/>
        <v>0</v>
      </c>
      <c r="S132" s="205">
        <v>0</v>
      </c>
      <c r="T132" s="206">
        <f t="shared" si="3"/>
        <v>0</v>
      </c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R132" s="193" t="s">
        <v>154</v>
      </c>
      <c r="AT132" s="193" t="s">
        <v>150</v>
      </c>
      <c r="AU132" s="193" t="s">
        <v>138</v>
      </c>
      <c r="AY132" s="14" t="s">
        <v>131</v>
      </c>
      <c r="BE132" s="194">
        <f t="shared" si="4"/>
        <v>0</v>
      </c>
      <c r="BF132" s="194">
        <f t="shared" si="5"/>
        <v>706.94</v>
      </c>
      <c r="BG132" s="194">
        <f t="shared" si="6"/>
        <v>0</v>
      </c>
      <c r="BH132" s="194">
        <f t="shared" si="7"/>
        <v>0</v>
      </c>
      <c r="BI132" s="194">
        <f t="shared" si="8"/>
        <v>0</v>
      </c>
      <c r="BJ132" s="14" t="s">
        <v>138</v>
      </c>
      <c r="BK132" s="194">
        <f t="shared" si="9"/>
        <v>706.94</v>
      </c>
      <c r="BL132" s="14" t="s">
        <v>154</v>
      </c>
      <c r="BM132" s="193" t="s">
        <v>470</v>
      </c>
    </row>
    <row r="133" spans="1:65" s="2" customFormat="1" ht="37.9" customHeight="1">
      <c r="A133" s="28"/>
      <c r="B133" s="29"/>
      <c r="C133" s="195" t="s">
        <v>171</v>
      </c>
      <c r="D133" s="195" t="s">
        <v>150</v>
      </c>
      <c r="E133" s="196" t="s">
        <v>368</v>
      </c>
      <c r="F133" s="197" t="s">
        <v>369</v>
      </c>
      <c r="G133" s="198" t="s">
        <v>153</v>
      </c>
      <c r="H133" s="199">
        <v>33.825000000000003</v>
      </c>
      <c r="I133" s="200">
        <v>0.59</v>
      </c>
      <c r="J133" s="201">
        <f t="shared" si="0"/>
        <v>19.96</v>
      </c>
      <c r="K133" s="202"/>
      <c r="L133" s="33"/>
      <c r="M133" s="203" t="s">
        <v>1</v>
      </c>
      <c r="N133" s="204" t="s">
        <v>42</v>
      </c>
      <c r="O133" s="205">
        <v>0.08</v>
      </c>
      <c r="P133" s="205">
        <f t="shared" si="1"/>
        <v>2.7060000000000004</v>
      </c>
      <c r="Q133" s="205">
        <v>0</v>
      </c>
      <c r="R133" s="205">
        <f t="shared" si="2"/>
        <v>0</v>
      </c>
      <c r="S133" s="205">
        <v>0</v>
      </c>
      <c r="T133" s="206">
        <f t="shared" si="3"/>
        <v>0</v>
      </c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R133" s="193" t="s">
        <v>154</v>
      </c>
      <c r="AT133" s="193" t="s">
        <v>150</v>
      </c>
      <c r="AU133" s="193" t="s">
        <v>138</v>
      </c>
      <c r="AY133" s="14" t="s">
        <v>131</v>
      </c>
      <c r="BE133" s="194">
        <f t="shared" si="4"/>
        <v>0</v>
      </c>
      <c r="BF133" s="194">
        <f t="shared" si="5"/>
        <v>19.96</v>
      </c>
      <c r="BG133" s="194">
        <f t="shared" si="6"/>
        <v>0</v>
      </c>
      <c r="BH133" s="194">
        <f t="shared" si="7"/>
        <v>0</v>
      </c>
      <c r="BI133" s="194">
        <f t="shared" si="8"/>
        <v>0</v>
      </c>
      <c r="BJ133" s="14" t="s">
        <v>138</v>
      </c>
      <c r="BK133" s="194">
        <f t="shared" si="9"/>
        <v>19.96</v>
      </c>
      <c r="BL133" s="14" t="s">
        <v>154</v>
      </c>
      <c r="BM133" s="193" t="s">
        <v>471</v>
      </c>
    </row>
    <row r="134" spans="1:65" s="2" customFormat="1" ht="24.2" customHeight="1">
      <c r="A134" s="28"/>
      <c r="B134" s="29"/>
      <c r="C134" s="195" t="s">
        <v>162</v>
      </c>
      <c r="D134" s="195" t="s">
        <v>150</v>
      </c>
      <c r="E134" s="196" t="s">
        <v>164</v>
      </c>
      <c r="F134" s="197" t="s">
        <v>165</v>
      </c>
      <c r="G134" s="198" t="s">
        <v>166</v>
      </c>
      <c r="H134" s="199">
        <v>205.92</v>
      </c>
      <c r="I134" s="200">
        <v>2.5099999999999998</v>
      </c>
      <c r="J134" s="201">
        <f t="shared" si="0"/>
        <v>516.86</v>
      </c>
      <c r="K134" s="202"/>
      <c r="L134" s="33"/>
      <c r="M134" s="203" t="s">
        <v>1</v>
      </c>
      <c r="N134" s="204" t="s">
        <v>42</v>
      </c>
      <c r="O134" s="205">
        <v>0.249</v>
      </c>
      <c r="P134" s="205">
        <f t="shared" si="1"/>
        <v>51.274079999999998</v>
      </c>
      <c r="Q134" s="205">
        <v>2.8197E-2</v>
      </c>
      <c r="R134" s="205">
        <f t="shared" si="2"/>
        <v>5.8063262399999997</v>
      </c>
      <c r="S134" s="205">
        <v>0</v>
      </c>
      <c r="T134" s="206">
        <f t="shared" si="3"/>
        <v>0</v>
      </c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R134" s="193" t="s">
        <v>154</v>
      </c>
      <c r="AT134" s="193" t="s">
        <v>150</v>
      </c>
      <c r="AU134" s="193" t="s">
        <v>138</v>
      </c>
      <c r="AY134" s="14" t="s">
        <v>131</v>
      </c>
      <c r="BE134" s="194">
        <f t="shared" si="4"/>
        <v>0</v>
      </c>
      <c r="BF134" s="194">
        <f t="shared" si="5"/>
        <v>516.86</v>
      </c>
      <c r="BG134" s="194">
        <f t="shared" si="6"/>
        <v>0</v>
      </c>
      <c r="BH134" s="194">
        <f t="shared" si="7"/>
        <v>0</v>
      </c>
      <c r="BI134" s="194">
        <f t="shared" si="8"/>
        <v>0</v>
      </c>
      <c r="BJ134" s="14" t="s">
        <v>138</v>
      </c>
      <c r="BK134" s="194">
        <f t="shared" si="9"/>
        <v>516.86</v>
      </c>
      <c r="BL134" s="14" t="s">
        <v>154</v>
      </c>
      <c r="BM134" s="193" t="s">
        <v>472</v>
      </c>
    </row>
    <row r="135" spans="1:65" s="2" customFormat="1" ht="24.2" customHeight="1">
      <c r="A135" s="28"/>
      <c r="B135" s="29"/>
      <c r="C135" s="195" t="s">
        <v>178</v>
      </c>
      <c r="D135" s="195" t="s">
        <v>150</v>
      </c>
      <c r="E135" s="196" t="s">
        <v>168</v>
      </c>
      <c r="F135" s="197" t="s">
        <v>169</v>
      </c>
      <c r="G135" s="198" t="s">
        <v>166</v>
      </c>
      <c r="H135" s="199">
        <v>205.92</v>
      </c>
      <c r="I135" s="200">
        <v>1.45</v>
      </c>
      <c r="J135" s="201">
        <f t="shared" si="0"/>
        <v>298.58</v>
      </c>
      <c r="K135" s="202"/>
      <c r="L135" s="33"/>
      <c r="M135" s="203" t="s">
        <v>1</v>
      </c>
      <c r="N135" s="204" t="s">
        <v>42</v>
      </c>
      <c r="O135" s="205">
        <v>0.188</v>
      </c>
      <c r="P135" s="205">
        <f t="shared" si="1"/>
        <v>38.712959999999995</v>
      </c>
      <c r="Q135" s="205">
        <v>0</v>
      </c>
      <c r="R135" s="205">
        <f t="shared" si="2"/>
        <v>0</v>
      </c>
      <c r="S135" s="205">
        <v>0</v>
      </c>
      <c r="T135" s="206">
        <f t="shared" si="3"/>
        <v>0</v>
      </c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R135" s="193" t="s">
        <v>154</v>
      </c>
      <c r="AT135" s="193" t="s">
        <v>150</v>
      </c>
      <c r="AU135" s="193" t="s">
        <v>138</v>
      </c>
      <c r="AY135" s="14" t="s">
        <v>131</v>
      </c>
      <c r="BE135" s="194">
        <f t="shared" si="4"/>
        <v>0</v>
      </c>
      <c r="BF135" s="194">
        <f t="shared" si="5"/>
        <v>298.58</v>
      </c>
      <c r="BG135" s="194">
        <f t="shared" si="6"/>
        <v>0</v>
      </c>
      <c r="BH135" s="194">
        <f t="shared" si="7"/>
        <v>0</v>
      </c>
      <c r="BI135" s="194">
        <f t="shared" si="8"/>
        <v>0</v>
      </c>
      <c r="BJ135" s="14" t="s">
        <v>138</v>
      </c>
      <c r="BK135" s="194">
        <f t="shared" si="9"/>
        <v>298.58</v>
      </c>
      <c r="BL135" s="14" t="s">
        <v>154</v>
      </c>
      <c r="BM135" s="193" t="s">
        <v>473</v>
      </c>
    </row>
    <row r="136" spans="1:65" s="2" customFormat="1" ht="24.2" customHeight="1">
      <c r="A136" s="28"/>
      <c r="B136" s="29"/>
      <c r="C136" s="195" t="s">
        <v>167</v>
      </c>
      <c r="D136" s="195" t="s">
        <v>150</v>
      </c>
      <c r="E136" s="196" t="s">
        <v>474</v>
      </c>
      <c r="F136" s="197" t="s">
        <v>475</v>
      </c>
      <c r="G136" s="198" t="s">
        <v>381</v>
      </c>
      <c r="H136" s="199">
        <v>12.177</v>
      </c>
      <c r="I136" s="200">
        <v>1.3</v>
      </c>
      <c r="J136" s="201">
        <f t="shared" si="0"/>
        <v>15.83</v>
      </c>
      <c r="K136" s="202"/>
      <c r="L136" s="33"/>
      <c r="M136" s="203" t="s">
        <v>1</v>
      </c>
      <c r="N136" s="204" t="s">
        <v>42</v>
      </c>
      <c r="O136" s="205">
        <v>2.69E-2</v>
      </c>
      <c r="P136" s="205">
        <f t="shared" si="1"/>
        <v>0.3275613</v>
      </c>
      <c r="Q136" s="205">
        <v>0</v>
      </c>
      <c r="R136" s="205">
        <f t="shared" si="2"/>
        <v>0</v>
      </c>
      <c r="S136" s="205">
        <v>0</v>
      </c>
      <c r="T136" s="206">
        <f t="shared" si="3"/>
        <v>0</v>
      </c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R136" s="193" t="s">
        <v>154</v>
      </c>
      <c r="AT136" s="193" t="s">
        <v>150</v>
      </c>
      <c r="AU136" s="193" t="s">
        <v>138</v>
      </c>
      <c r="AY136" s="14" t="s">
        <v>131</v>
      </c>
      <c r="BE136" s="194">
        <f t="shared" si="4"/>
        <v>0</v>
      </c>
      <c r="BF136" s="194">
        <f t="shared" si="5"/>
        <v>15.83</v>
      </c>
      <c r="BG136" s="194">
        <f t="shared" si="6"/>
        <v>0</v>
      </c>
      <c r="BH136" s="194">
        <f t="shared" si="7"/>
        <v>0</v>
      </c>
      <c r="BI136" s="194">
        <f t="shared" si="8"/>
        <v>0</v>
      </c>
      <c r="BJ136" s="14" t="s">
        <v>138</v>
      </c>
      <c r="BK136" s="194">
        <f t="shared" si="9"/>
        <v>15.83</v>
      </c>
      <c r="BL136" s="14" t="s">
        <v>154</v>
      </c>
      <c r="BM136" s="193" t="s">
        <v>476</v>
      </c>
    </row>
    <row r="137" spans="1:65" s="2" customFormat="1" ht="24.2" customHeight="1">
      <c r="A137" s="28"/>
      <c r="B137" s="29"/>
      <c r="C137" s="195" t="s">
        <v>185</v>
      </c>
      <c r="D137" s="195" t="s">
        <v>150</v>
      </c>
      <c r="E137" s="196" t="s">
        <v>375</v>
      </c>
      <c r="F137" s="197" t="s">
        <v>376</v>
      </c>
      <c r="G137" s="198" t="s">
        <v>153</v>
      </c>
      <c r="H137" s="199">
        <v>12.177</v>
      </c>
      <c r="I137" s="200">
        <v>0.71</v>
      </c>
      <c r="J137" s="201">
        <f t="shared" si="0"/>
        <v>8.65</v>
      </c>
      <c r="K137" s="202"/>
      <c r="L137" s="33"/>
      <c r="M137" s="203" t="s">
        <v>1</v>
      </c>
      <c r="N137" s="204" t="s">
        <v>42</v>
      </c>
      <c r="O137" s="205">
        <v>3.1E-2</v>
      </c>
      <c r="P137" s="205">
        <f t="shared" si="1"/>
        <v>0.37748699999999996</v>
      </c>
      <c r="Q137" s="205">
        <v>0</v>
      </c>
      <c r="R137" s="205">
        <f t="shared" si="2"/>
        <v>0</v>
      </c>
      <c r="S137" s="205">
        <v>0</v>
      </c>
      <c r="T137" s="206">
        <f t="shared" si="3"/>
        <v>0</v>
      </c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R137" s="193" t="s">
        <v>154</v>
      </c>
      <c r="AT137" s="193" t="s">
        <v>150</v>
      </c>
      <c r="AU137" s="193" t="s">
        <v>138</v>
      </c>
      <c r="AY137" s="14" t="s">
        <v>131</v>
      </c>
      <c r="BE137" s="194">
        <f t="shared" si="4"/>
        <v>0</v>
      </c>
      <c r="BF137" s="194">
        <f t="shared" si="5"/>
        <v>8.65</v>
      </c>
      <c r="BG137" s="194">
        <f t="shared" si="6"/>
        <v>0</v>
      </c>
      <c r="BH137" s="194">
        <f t="shared" si="7"/>
        <v>0</v>
      </c>
      <c r="BI137" s="194">
        <f t="shared" si="8"/>
        <v>0</v>
      </c>
      <c r="BJ137" s="14" t="s">
        <v>138</v>
      </c>
      <c r="BK137" s="194">
        <f t="shared" si="9"/>
        <v>8.65</v>
      </c>
      <c r="BL137" s="14" t="s">
        <v>154</v>
      </c>
      <c r="BM137" s="193" t="s">
        <v>477</v>
      </c>
    </row>
    <row r="138" spans="1:65" s="2" customFormat="1" ht="14.45" customHeight="1">
      <c r="A138" s="28"/>
      <c r="B138" s="29"/>
      <c r="C138" s="195" t="s">
        <v>170</v>
      </c>
      <c r="D138" s="195" t="s">
        <v>150</v>
      </c>
      <c r="E138" s="196" t="s">
        <v>478</v>
      </c>
      <c r="F138" s="197" t="s">
        <v>479</v>
      </c>
      <c r="G138" s="198" t="s">
        <v>153</v>
      </c>
      <c r="H138" s="199">
        <v>22.888999999999999</v>
      </c>
      <c r="I138" s="200">
        <v>2.37</v>
      </c>
      <c r="J138" s="201">
        <f t="shared" si="0"/>
        <v>54.25</v>
      </c>
      <c r="K138" s="202"/>
      <c r="L138" s="33"/>
      <c r="M138" s="203" t="s">
        <v>1</v>
      </c>
      <c r="N138" s="204" t="s">
        <v>42</v>
      </c>
      <c r="O138" s="205">
        <v>0</v>
      </c>
      <c r="P138" s="205">
        <f t="shared" si="1"/>
        <v>0</v>
      </c>
      <c r="Q138" s="205">
        <v>0</v>
      </c>
      <c r="R138" s="205">
        <f t="shared" si="2"/>
        <v>0</v>
      </c>
      <c r="S138" s="205">
        <v>0</v>
      </c>
      <c r="T138" s="206">
        <f t="shared" si="3"/>
        <v>0</v>
      </c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R138" s="193" t="s">
        <v>154</v>
      </c>
      <c r="AT138" s="193" t="s">
        <v>150</v>
      </c>
      <c r="AU138" s="193" t="s">
        <v>138</v>
      </c>
      <c r="AY138" s="14" t="s">
        <v>131</v>
      </c>
      <c r="BE138" s="194">
        <f t="shared" si="4"/>
        <v>0</v>
      </c>
      <c r="BF138" s="194">
        <f t="shared" si="5"/>
        <v>54.25</v>
      </c>
      <c r="BG138" s="194">
        <f t="shared" si="6"/>
        <v>0</v>
      </c>
      <c r="BH138" s="194">
        <f t="shared" si="7"/>
        <v>0</v>
      </c>
      <c r="BI138" s="194">
        <f t="shared" si="8"/>
        <v>0</v>
      </c>
      <c r="BJ138" s="14" t="s">
        <v>138</v>
      </c>
      <c r="BK138" s="194">
        <f t="shared" si="9"/>
        <v>54.25</v>
      </c>
      <c r="BL138" s="14" t="s">
        <v>154</v>
      </c>
      <c r="BM138" s="193" t="s">
        <v>480</v>
      </c>
    </row>
    <row r="139" spans="1:65" s="2" customFormat="1" ht="24.2" customHeight="1">
      <c r="A139" s="28"/>
      <c r="B139" s="29"/>
      <c r="C139" s="195" t="s">
        <v>194</v>
      </c>
      <c r="D139" s="195" t="s">
        <v>150</v>
      </c>
      <c r="E139" s="196" t="s">
        <v>481</v>
      </c>
      <c r="F139" s="197" t="s">
        <v>482</v>
      </c>
      <c r="G139" s="198" t="s">
        <v>153</v>
      </c>
      <c r="H139" s="199">
        <v>32.088999999999999</v>
      </c>
      <c r="I139" s="200">
        <v>9.98</v>
      </c>
      <c r="J139" s="201">
        <f t="shared" si="0"/>
        <v>320.25</v>
      </c>
      <c r="K139" s="202"/>
      <c r="L139" s="33"/>
      <c r="M139" s="203" t="s">
        <v>1</v>
      </c>
      <c r="N139" s="204" t="s">
        <v>42</v>
      </c>
      <c r="O139" s="205">
        <v>1.5009999999999999</v>
      </c>
      <c r="P139" s="205">
        <f t="shared" si="1"/>
        <v>48.165588999999997</v>
      </c>
      <c r="Q139" s="205">
        <v>0</v>
      </c>
      <c r="R139" s="205">
        <f t="shared" si="2"/>
        <v>0</v>
      </c>
      <c r="S139" s="205">
        <v>0</v>
      </c>
      <c r="T139" s="206">
        <f t="shared" si="3"/>
        <v>0</v>
      </c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R139" s="193" t="s">
        <v>154</v>
      </c>
      <c r="AT139" s="193" t="s">
        <v>150</v>
      </c>
      <c r="AU139" s="193" t="s">
        <v>138</v>
      </c>
      <c r="AY139" s="14" t="s">
        <v>131</v>
      </c>
      <c r="BE139" s="194">
        <f t="shared" si="4"/>
        <v>0</v>
      </c>
      <c r="BF139" s="194">
        <f t="shared" si="5"/>
        <v>320.25</v>
      </c>
      <c r="BG139" s="194">
        <f t="shared" si="6"/>
        <v>0</v>
      </c>
      <c r="BH139" s="194">
        <f t="shared" si="7"/>
        <v>0</v>
      </c>
      <c r="BI139" s="194">
        <f t="shared" si="8"/>
        <v>0</v>
      </c>
      <c r="BJ139" s="14" t="s">
        <v>138</v>
      </c>
      <c r="BK139" s="194">
        <f t="shared" si="9"/>
        <v>320.25</v>
      </c>
      <c r="BL139" s="14" t="s">
        <v>154</v>
      </c>
      <c r="BM139" s="193" t="s">
        <v>483</v>
      </c>
    </row>
    <row r="140" spans="1:65" s="2" customFormat="1" ht="14.45" customHeight="1">
      <c r="A140" s="28"/>
      <c r="B140" s="29"/>
      <c r="C140" s="195" t="s">
        <v>174</v>
      </c>
      <c r="D140" s="195" t="s">
        <v>150</v>
      </c>
      <c r="E140" s="196" t="s">
        <v>484</v>
      </c>
      <c r="F140" s="197" t="s">
        <v>485</v>
      </c>
      <c r="G140" s="198" t="s">
        <v>153</v>
      </c>
      <c r="H140" s="199">
        <v>32.088999999999999</v>
      </c>
      <c r="I140" s="200">
        <v>0.77</v>
      </c>
      <c r="J140" s="201">
        <f t="shared" si="0"/>
        <v>24.71</v>
      </c>
      <c r="K140" s="202"/>
      <c r="L140" s="33"/>
      <c r="M140" s="203" t="s">
        <v>1</v>
      </c>
      <c r="N140" s="204" t="s">
        <v>42</v>
      </c>
      <c r="O140" s="205">
        <v>0</v>
      </c>
      <c r="P140" s="205">
        <f t="shared" si="1"/>
        <v>0</v>
      </c>
      <c r="Q140" s="205">
        <v>0</v>
      </c>
      <c r="R140" s="205">
        <f t="shared" si="2"/>
        <v>0</v>
      </c>
      <c r="S140" s="205">
        <v>0</v>
      </c>
      <c r="T140" s="206">
        <f t="shared" si="3"/>
        <v>0</v>
      </c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R140" s="193" t="s">
        <v>154</v>
      </c>
      <c r="AT140" s="193" t="s">
        <v>150</v>
      </c>
      <c r="AU140" s="193" t="s">
        <v>138</v>
      </c>
      <c r="AY140" s="14" t="s">
        <v>131</v>
      </c>
      <c r="BE140" s="194">
        <f t="shared" si="4"/>
        <v>0</v>
      </c>
      <c r="BF140" s="194">
        <f t="shared" si="5"/>
        <v>24.71</v>
      </c>
      <c r="BG140" s="194">
        <f t="shared" si="6"/>
        <v>0</v>
      </c>
      <c r="BH140" s="194">
        <f t="shared" si="7"/>
        <v>0</v>
      </c>
      <c r="BI140" s="194">
        <f t="shared" si="8"/>
        <v>0</v>
      </c>
      <c r="BJ140" s="14" t="s">
        <v>138</v>
      </c>
      <c r="BK140" s="194">
        <f t="shared" si="9"/>
        <v>24.71</v>
      </c>
      <c r="BL140" s="14" t="s">
        <v>154</v>
      </c>
      <c r="BM140" s="193" t="s">
        <v>486</v>
      </c>
    </row>
    <row r="141" spans="1:65" s="2" customFormat="1" ht="24.2" customHeight="1">
      <c r="A141" s="28"/>
      <c r="B141" s="29"/>
      <c r="C141" s="195" t="s">
        <v>202</v>
      </c>
      <c r="D141" s="195" t="s">
        <v>150</v>
      </c>
      <c r="E141" s="196" t="s">
        <v>487</v>
      </c>
      <c r="F141" s="197" t="s">
        <v>488</v>
      </c>
      <c r="G141" s="198" t="s">
        <v>381</v>
      </c>
      <c r="H141" s="199">
        <v>10.944000000000001</v>
      </c>
      <c r="I141" s="200">
        <v>15.13</v>
      </c>
      <c r="J141" s="201">
        <f t="shared" si="0"/>
        <v>165.58</v>
      </c>
      <c r="K141" s="202"/>
      <c r="L141" s="33"/>
      <c r="M141" s="203" t="s">
        <v>1</v>
      </c>
      <c r="N141" s="204" t="s">
        <v>42</v>
      </c>
      <c r="O141" s="205">
        <v>2.0760000000000001</v>
      </c>
      <c r="P141" s="205">
        <f t="shared" si="1"/>
        <v>22.719744000000002</v>
      </c>
      <c r="Q141" s="205">
        <v>0</v>
      </c>
      <c r="R141" s="205">
        <f t="shared" si="2"/>
        <v>0</v>
      </c>
      <c r="S141" s="205">
        <v>0</v>
      </c>
      <c r="T141" s="206">
        <f t="shared" si="3"/>
        <v>0</v>
      </c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R141" s="193" t="s">
        <v>154</v>
      </c>
      <c r="AT141" s="193" t="s">
        <v>150</v>
      </c>
      <c r="AU141" s="193" t="s">
        <v>138</v>
      </c>
      <c r="AY141" s="14" t="s">
        <v>131</v>
      </c>
      <c r="BE141" s="194">
        <f t="shared" si="4"/>
        <v>0</v>
      </c>
      <c r="BF141" s="194">
        <f t="shared" si="5"/>
        <v>165.58</v>
      </c>
      <c r="BG141" s="194">
        <f t="shared" si="6"/>
        <v>0</v>
      </c>
      <c r="BH141" s="194">
        <f t="shared" si="7"/>
        <v>0</v>
      </c>
      <c r="BI141" s="194">
        <f t="shared" si="8"/>
        <v>0</v>
      </c>
      <c r="BJ141" s="14" t="s">
        <v>138</v>
      </c>
      <c r="BK141" s="194">
        <f t="shared" si="9"/>
        <v>165.58</v>
      </c>
      <c r="BL141" s="14" t="s">
        <v>154</v>
      </c>
      <c r="BM141" s="193" t="s">
        <v>489</v>
      </c>
    </row>
    <row r="142" spans="1:65" s="2" customFormat="1" ht="14.45" customHeight="1">
      <c r="A142" s="28"/>
      <c r="B142" s="29"/>
      <c r="C142" s="195" t="s">
        <v>177</v>
      </c>
      <c r="D142" s="195" t="s">
        <v>150</v>
      </c>
      <c r="E142" s="196" t="s">
        <v>490</v>
      </c>
      <c r="F142" s="197" t="s">
        <v>491</v>
      </c>
      <c r="G142" s="198" t="s">
        <v>153</v>
      </c>
      <c r="H142" s="199">
        <v>10.944000000000001</v>
      </c>
      <c r="I142" s="200">
        <v>0.84</v>
      </c>
      <c r="J142" s="201">
        <f t="shared" si="0"/>
        <v>9.19</v>
      </c>
      <c r="K142" s="202"/>
      <c r="L142" s="33"/>
      <c r="M142" s="203" t="s">
        <v>1</v>
      </c>
      <c r="N142" s="204" t="s">
        <v>42</v>
      </c>
      <c r="O142" s="205">
        <v>0</v>
      </c>
      <c r="P142" s="205">
        <f t="shared" si="1"/>
        <v>0</v>
      </c>
      <c r="Q142" s="205">
        <v>0</v>
      </c>
      <c r="R142" s="205">
        <f t="shared" si="2"/>
        <v>0</v>
      </c>
      <c r="S142" s="205">
        <v>0</v>
      </c>
      <c r="T142" s="206">
        <f t="shared" si="3"/>
        <v>0</v>
      </c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R142" s="193" t="s">
        <v>154</v>
      </c>
      <c r="AT142" s="193" t="s">
        <v>150</v>
      </c>
      <c r="AU142" s="193" t="s">
        <v>138</v>
      </c>
      <c r="AY142" s="14" t="s">
        <v>131</v>
      </c>
      <c r="BE142" s="194">
        <f t="shared" si="4"/>
        <v>0</v>
      </c>
      <c r="BF142" s="194">
        <f t="shared" si="5"/>
        <v>9.19</v>
      </c>
      <c r="BG142" s="194">
        <f t="shared" si="6"/>
        <v>0</v>
      </c>
      <c r="BH142" s="194">
        <f t="shared" si="7"/>
        <v>0</v>
      </c>
      <c r="BI142" s="194">
        <f t="shared" si="8"/>
        <v>0</v>
      </c>
      <c r="BJ142" s="14" t="s">
        <v>138</v>
      </c>
      <c r="BK142" s="194">
        <f t="shared" si="9"/>
        <v>9.19</v>
      </c>
      <c r="BL142" s="14" t="s">
        <v>154</v>
      </c>
      <c r="BM142" s="193" t="s">
        <v>492</v>
      </c>
    </row>
    <row r="143" spans="1:65" s="2" customFormat="1" ht="24.2" customHeight="1">
      <c r="A143" s="28"/>
      <c r="B143" s="29"/>
      <c r="C143" s="195" t="s">
        <v>209</v>
      </c>
      <c r="D143" s="195" t="s">
        <v>150</v>
      </c>
      <c r="E143" s="196" t="s">
        <v>493</v>
      </c>
      <c r="F143" s="197" t="s">
        <v>494</v>
      </c>
      <c r="G143" s="198" t="s">
        <v>385</v>
      </c>
      <c r="H143" s="199">
        <v>204</v>
      </c>
      <c r="I143" s="200">
        <v>0.36</v>
      </c>
      <c r="J143" s="201">
        <f t="shared" si="0"/>
        <v>73.44</v>
      </c>
      <c r="K143" s="202"/>
      <c r="L143" s="33"/>
      <c r="M143" s="203" t="s">
        <v>1</v>
      </c>
      <c r="N143" s="204" t="s">
        <v>42</v>
      </c>
      <c r="O143" s="205">
        <v>4.7379999999999999E-2</v>
      </c>
      <c r="P143" s="205">
        <f t="shared" si="1"/>
        <v>9.665519999999999</v>
      </c>
      <c r="Q143" s="205">
        <v>0</v>
      </c>
      <c r="R143" s="205">
        <f t="shared" si="2"/>
        <v>0</v>
      </c>
      <c r="S143" s="205">
        <v>0</v>
      </c>
      <c r="T143" s="206">
        <f t="shared" si="3"/>
        <v>0</v>
      </c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R143" s="193" t="s">
        <v>154</v>
      </c>
      <c r="AT143" s="193" t="s">
        <v>150</v>
      </c>
      <c r="AU143" s="193" t="s">
        <v>138</v>
      </c>
      <c r="AY143" s="14" t="s">
        <v>131</v>
      </c>
      <c r="BE143" s="194">
        <f t="shared" si="4"/>
        <v>0</v>
      </c>
      <c r="BF143" s="194">
        <f t="shared" si="5"/>
        <v>73.44</v>
      </c>
      <c r="BG143" s="194">
        <f t="shared" si="6"/>
        <v>0</v>
      </c>
      <c r="BH143" s="194">
        <f t="shared" si="7"/>
        <v>0</v>
      </c>
      <c r="BI143" s="194">
        <f t="shared" si="8"/>
        <v>0</v>
      </c>
      <c r="BJ143" s="14" t="s">
        <v>138</v>
      </c>
      <c r="BK143" s="194">
        <f t="shared" si="9"/>
        <v>73.44</v>
      </c>
      <c r="BL143" s="14" t="s">
        <v>154</v>
      </c>
      <c r="BM143" s="193" t="s">
        <v>495</v>
      </c>
    </row>
    <row r="144" spans="1:65" s="2" customFormat="1" ht="14.45" customHeight="1">
      <c r="A144" s="28"/>
      <c r="B144" s="29"/>
      <c r="C144" s="180" t="s">
        <v>181</v>
      </c>
      <c r="D144" s="180" t="s">
        <v>128</v>
      </c>
      <c r="E144" s="181" t="s">
        <v>496</v>
      </c>
      <c r="F144" s="182" t="s">
        <v>497</v>
      </c>
      <c r="G144" s="183" t="s">
        <v>498</v>
      </c>
      <c r="H144" s="184">
        <v>6.3040000000000003</v>
      </c>
      <c r="I144" s="185">
        <v>2.91</v>
      </c>
      <c r="J144" s="186">
        <f t="shared" si="0"/>
        <v>18.34</v>
      </c>
      <c r="K144" s="187"/>
      <c r="L144" s="188"/>
      <c r="M144" s="207" t="s">
        <v>1</v>
      </c>
      <c r="N144" s="208" t="s">
        <v>42</v>
      </c>
      <c r="O144" s="205">
        <v>0</v>
      </c>
      <c r="P144" s="205">
        <f t="shared" si="1"/>
        <v>0</v>
      </c>
      <c r="Q144" s="205">
        <v>0</v>
      </c>
      <c r="R144" s="205">
        <f t="shared" si="2"/>
        <v>0</v>
      </c>
      <c r="S144" s="205">
        <v>0</v>
      </c>
      <c r="T144" s="206">
        <f t="shared" si="3"/>
        <v>0</v>
      </c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R144" s="193" t="s">
        <v>162</v>
      </c>
      <c r="AT144" s="193" t="s">
        <v>128</v>
      </c>
      <c r="AU144" s="193" t="s">
        <v>138</v>
      </c>
      <c r="AY144" s="14" t="s">
        <v>131</v>
      </c>
      <c r="BE144" s="194">
        <f t="shared" si="4"/>
        <v>0</v>
      </c>
      <c r="BF144" s="194">
        <f t="shared" si="5"/>
        <v>18.34</v>
      </c>
      <c r="BG144" s="194">
        <f t="shared" si="6"/>
        <v>0</v>
      </c>
      <c r="BH144" s="194">
        <f t="shared" si="7"/>
        <v>0</v>
      </c>
      <c r="BI144" s="194">
        <f t="shared" si="8"/>
        <v>0</v>
      </c>
      <c r="BJ144" s="14" t="s">
        <v>138</v>
      </c>
      <c r="BK144" s="194">
        <f t="shared" si="9"/>
        <v>18.34</v>
      </c>
      <c r="BL144" s="14" t="s">
        <v>154</v>
      </c>
      <c r="BM144" s="193" t="s">
        <v>499</v>
      </c>
    </row>
    <row r="145" spans="1:65" s="2" customFormat="1" ht="24.2" customHeight="1">
      <c r="A145" s="28"/>
      <c r="B145" s="29"/>
      <c r="C145" s="195" t="s">
        <v>216</v>
      </c>
      <c r="D145" s="195" t="s">
        <v>150</v>
      </c>
      <c r="E145" s="196" t="s">
        <v>500</v>
      </c>
      <c r="F145" s="197" t="s">
        <v>501</v>
      </c>
      <c r="G145" s="198" t="s">
        <v>166</v>
      </c>
      <c r="H145" s="199">
        <v>204</v>
      </c>
      <c r="I145" s="200">
        <v>2.98</v>
      </c>
      <c r="J145" s="201">
        <f t="shared" si="0"/>
        <v>607.91999999999996</v>
      </c>
      <c r="K145" s="202"/>
      <c r="L145" s="33"/>
      <c r="M145" s="203" t="s">
        <v>1</v>
      </c>
      <c r="N145" s="204" t="s">
        <v>42</v>
      </c>
      <c r="O145" s="205">
        <v>0.44800000000000001</v>
      </c>
      <c r="P145" s="205">
        <f t="shared" si="1"/>
        <v>91.391999999999996</v>
      </c>
      <c r="Q145" s="205">
        <v>0</v>
      </c>
      <c r="R145" s="205">
        <f t="shared" si="2"/>
        <v>0</v>
      </c>
      <c r="S145" s="205">
        <v>0</v>
      </c>
      <c r="T145" s="206">
        <f t="shared" si="3"/>
        <v>0</v>
      </c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R145" s="193" t="s">
        <v>154</v>
      </c>
      <c r="AT145" s="193" t="s">
        <v>150</v>
      </c>
      <c r="AU145" s="193" t="s">
        <v>138</v>
      </c>
      <c r="AY145" s="14" t="s">
        <v>131</v>
      </c>
      <c r="BE145" s="194">
        <f t="shared" si="4"/>
        <v>0</v>
      </c>
      <c r="BF145" s="194">
        <f t="shared" si="5"/>
        <v>607.91999999999996</v>
      </c>
      <c r="BG145" s="194">
        <f t="shared" si="6"/>
        <v>0</v>
      </c>
      <c r="BH145" s="194">
        <f t="shared" si="7"/>
        <v>0</v>
      </c>
      <c r="BI145" s="194">
        <f t="shared" si="8"/>
        <v>0</v>
      </c>
      <c r="BJ145" s="14" t="s">
        <v>138</v>
      </c>
      <c r="BK145" s="194">
        <f t="shared" si="9"/>
        <v>607.91999999999996</v>
      </c>
      <c r="BL145" s="14" t="s">
        <v>154</v>
      </c>
      <c r="BM145" s="193" t="s">
        <v>502</v>
      </c>
    </row>
    <row r="146" spans="1:65" s="2" customFormat="1" ht="24.2" customHeight="1">
      <c r="A146" s="28"/>
      <c r="B146" s="29"/>
      <c r="C146" s="195" t="s">
        <v>7</v>
      </c>
      <c r="D146" s="195" t="s">
        <v>150</v>
      </c>
      <c r="E146" s="196" t="s">
        <v>503</v>
      </c>
      <c r="F146" s="197" t="s">
        <v>504</v>
      </c>
      <c r="G146" s="198" t="s">
        <v>166</v>
      </c>
      <c r="H146" s="199">
        <v>204</v>
      </c>
      <c r="I146" s="200">
        <v>0.61</v>
      </c>
      <c r="J146" s="201">
        <f t="shared" si="0"/>
        <v>124.44</v>
      </c>
      <c r="K146" s="202"/>
      <c r="L146" s="33"/>
      <c r="M146" s="203" t="s">
        <v>1</v>
      </c>
      <c r="N146" s="204" t="s">
        <v>42</v>
      </c>
      <c r="O146" s="205">
        <v>0</v>
      </c>
      <c r="P146" s="205">
        <f t="shared" si="1"/>
        <v>0</v>
      </c>
      <c r="Q146" s="205">
        <v>0</v>
      </c>
      <c r="R146" s="205">
        <f t="shared" si="2"/>
        <v>0</v>
      </c>
      <c r="S146" s="205">
        <v>0</v>
      </c>
      <c r="T146" s="206">
        <f t="shared" si="3"/>
        <v>0</v>
      </c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R146" s="193" t="s">
        <v>154</v>
      </c>
      <c r="AT146" s="193" t="s">
        <v>150</v>
      </c>
      <c r="AU146" s="193" t="s">
        <v>138</v>
      </c>
      <c r="AY146" s="14" t="s">
        <v>131</v>
      </c>
      <c r="BE146" s="194">
        <f t="shared" si="4"/>
        <v>0</v>
      </c>
      <c r="BF146" s="194">
        <f t="shared" si="5"/>
        <v>124.44</v>
      </c>
      <c r="BG146" s="194">
        <f t="shared" si="6"/>
        <v>0</v>
      </c>
      <c r="BH146" s="194">
        <f t="shared" si="7"/>
        <v>0</v>
      </c>
      <c r="BI146" s="194">
        <f t="shared" si="8"/>
        <v>0</v>
      </c>
      <c r="BJ146" s="14" t="s">
        <v>138</v>
      </c>
      <c r="BK146" s="194">
        <f t="shared" si="9"/>
        <v>124.44</v>
      </c>
      <c r="BL146" s="14" t="s">
        <v>154</v>
      </c>
      <c r="BM146" s="193" t="s">
        <v>505</v>
      </c>
    </row>
    <row r="147" spans="1:65" s="12" customFormat="1" ht="22.9" customHeight="1">
      <c r="B147" s="165"/>
      <c r="C147" s="166"/>
      <c r="D147" s="167" t="s">
        <v>75</v>
      </c>
      <c r="E147" s="178" t="s">
        <v>130</v>
      </c>
      <c r="F147" s="178" t="s">
        <v>390</v>
      </c>
      <c r="G147" s="166"/>
      <c r="H147" s="166"/>
      <c r="I147" s="166"/>
      <c r="J147" s="179">
        <f>BK147</f>
        <v>114.4</v>
      </c>
      <c r="K147" s="166"/>
      <c r="L147" s="170"/>
      <c r="M147" s="171"/>
      <c r="N147" s="172"/>
      <c r="O147" s="172"/>
      <c r="P147" s="173">
        <f>P148</f>
        <v>15.844400000000002</v>
      </c>
      <c r="Q147" s="172"/>
      <c r="R147" s="173">
        <f>R148</f>
        <v>0</v>
      </c>
      <c r="S147" s="172"/>
      <c r="T147" s="174">
        <f>T148</f>
        <v>0</v>
      </c>
      <c r="AR147" s="175" t="s">
        <v>83</v>
      </c>
      <c r="AT147" s="176" t="s">
        <v>75</v>
      </c>
      <c r="AU147" s="176" t="s">
        <v>83</v>
      </c>
      <c r="AY147" s="175" t="s">
        <v>131</v>
      </c>
      <c r="BK147" s="177">
        <f>BK148</f>
        <v>114.4</v>
      </c>
    </row>
    <row r="148" spans="1:65" s="2" customFormat="1" ht="14.45" customHeight="1">
      <c r="A148" s="28"/>
      <c r="B148" s="29"/>
      <c r="C148" s="195" t="s">
        <v>224</v>
      </c>
      <c r="D148" s="195" t="s">
        <v>150</v>
      </c>
      <c r="E148" s="196" t="s">
        <v>506</v>
      </c>
      <c r="F148" s="197" t="s">
        <v>507</v>
      </c>
      <c r="G148" s="198" t="s">
        <v>128</v>
      </c>
      <c r="H148" s="199">
        <v>57.2</v>
      </c>
      <c r="I148" s="200">
        <v>2</v>
      </c>
      <c r="J148" s="201">
        <f>ROUND(I148*H148,2)</f>
        <v>114.4</v>
      </c>
      <c r="K148" s="202"/>
      <c r="L148" s="33"/>
      <c r="M148" s="203" t="s">
        <v>1</v>
      </c>
      <c r="N148" s="204" t="s">
        <v>42</v>
      </c>
      <c r="O148" s="205">
        <v>0.27700000000000002</v>
      </c>
      <c r="P148" s="205">
        <f>O148*H148</f>
        <v>15.844400000000002</v>
      </c>
      <c r="Q148" s="205">
        <v>0</v>
      </c>
      <c r="R148" s="205">
        <f>Q148*H148</f>
        <v>0</v>
      </c>
      <c r="S148" s="205">
        <v>0</v>
      </c>
      <c r="T148" s="206">
        <f>S148*H148</f>
        <v>0</v>
      </c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R148" s="193" t="s">
        <v>154</v>
      </c>
      <c r="AT148" s="193" t="s">
        <v>150</v>
      </c>
      <c r="AU148" s="193" t="s">
        <v>138</v>
      </c>
      <c r="AY148" s="14" t="s">
        <v>131</v>
      </c>
      <c r="BE148" s="194">
        <f>IF(N148="základná",J148,0)</f>
        <v>0</v>
      </c>
      <c r="BF148" s="194">
        <f>IF(N148="znížená",J148,0)</f>
        <v>114.4</v>
      </c>
      <c r="BG148" s="194">
        <f>IF(N148="zákl. prenesená",J148,0)</f>
        <v>0</v>
      </c>
      <c r="BH148" s="194">
        <f>IF(N148="zníž. prenesená",J148,0)</f>
        <v>0</v>
      </c>
      <c r="BI148" s="194">
        <f>IF(N148="nulová",J148,0)</f>
        <v>0</v>
      </c>
      <c r="BJ148" s="14" t="s">
        <v>138</v>
      </c>
      <c r="BK148" s="194">
        <f>ROUND(I148*H148,2)</f>
        <v>114.4</v>
      </c>
      <c r="BL148" s="14" t="s">
        <v>154</v>
      </c>
      <c r="BM148" s="193" t="s">
        <v>508</v>
      </c>
    </row>
    <row r="149" spans="1:65" s="12" customFormat="1" ht="22.9" customHeight="1">
      <c r="B149" s="165"/>
      <c r="C149" s="166"/>
      <c r="D149" s="167" t="s">
        <v>75</v>
      </c>
      <c r="E149" s="178" t="s">
        <v>154</v>
      </c>
      <c r="F149" s="178" t="s">
        <v>509</v>
      </c>
      <c r="G149" s="166"/>
      <c r="H149" s="166"/>
      <c r="I149" s="166"/>
      <c r="J149" s="179">
        <f>BK149</f>
        <v>242.71</v>
      </c>
      <c r="K149" s="166"/>
      <c r="L149" s="170"/>
      <c r="M149" s="171"/>
      <c r="N149" s="172"/>
      <c r="O149" s="172"/>
      <c r="P149" s="173">
        <f>SUM(P150:P155)</f>
        <v>5.6163080000000001</v>
      </c>
      <c r="Q149" s="172"/>
      <c r="R149" s="173">
        <f>SUM(R150:R155)</f>
        <v>5.9103684000000003</v>
      </c>
      <c r="S149" s="172"/>
      <c r="T149" s="174">
        <f>SUM(T150:T155)</f>
        <v>0</v>
      </c>
      <c r="AR149" s="175" t="s">
        <v>83</v>
      </c>
      <c r="AT149" s="176" t="s">
        <v>75</v>
      </c>
      <c r="AU149" s="176" t="s">
        <v>83</v>
      </c>
      <c r="AY149" s="175" t="s">
        <v>131</v>
      </c>
      <c r="BK149" s="177">
        <f>SUM(BK150:BK155)</f>
        <v>242.71</v>
      </c>
    </row>
    <row r="150" spans="1:65" s="2" customFormat="1" ht="24.2" customHeight="1">
      <c r="A150" s="28"/>
      <c r="B150" s="29"/>
      <c r="C150" s="195" t="s">
        <v>189</v>
      </c>
      <c r="D150" s="195" t="s">
        <v>150</v>
      </c>
      <c r="E150" s="196" t="s">
        <v>510</v>
      </c>
      <c r="F150" s="197" t="s">
        <v>511</v>
      </c>
      <c r="G150" s="198" t="s">
        <v>166</v>
      </c>
      <c r="H150" s="199">
        <v>2</v>
      </c>
      <c r="I150" s="200">
        <v>5.91</v>
      </c>
      <c r="J150" s="201">
        <f t="shared" ref="J150:J155" si="10">ROUND(I150*H150,2)</f>
        <v>11.82</v>
      </c>
      <c r="K150" s="202"/>
      <c r="L150" s="33"/>
      <c r="M150" s="203" t="s">
        <v>1</v>
      </c>
      <c r="N150" s="204" t="s">
        <v>42</v>
      </c>
      <c r="O150" s="205">
        <v>0.24737000000000001</v>
      </c>
      <c r="P150" s="205">
        <f t="shared" ref="P150:P155" si="11">O150*H150</f>
        <v>0.49474000000000001</v>
      </c>
      <c r="Q150" s="205">
        <v>0.2223212</v>
      </c>
      <c r="R150" s="205">
        <f t="shared" ref="R150:R155" si="12">Q150*H150</f>
        <v>0.44464239999999999</v>
      </c>
      <c r="S150" s="205">
        <v>0</v>
      </c>
      <c r="T150" s="206">
        <f t="shared" ref="T150:T155" si="13">S150*H150</f>
        <v>0</v>
      </c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R150" s="193" t="s">
        <v>154</v>
      </c>
      <c r="AT150" s="193" t="s">
        <v>150</v>
      </c>
      <c r="AU150" s="193" t="s">
        <v>138</v>
      </c>
      <c r="AY150" s="14" t="s">
        <v>131</v>
      </c>
      <c r="BE150" s="194">
        <f t="shared" ref="BE150:BE155" si="14">IF(N150="základná",J150,0)</f>
        <v>0</v>
      </c>
      <c r="BF150" s="194">
        <f t="shared" ref="BF150:BF155" si="15">IF(N150="znížená",J150,0)</f>
        <v>11.82</v>
      </c>
      <c r="BG150" s="194">
        <f t="shared" ref="BG150:BG155" si="16">IF(N150="zákl. prenesená",J150,0)</f>
        <v>0</v>
      </c>
      <c r="BH150" s="194">
        <f t="shared" ref="BH150:BH155" si="17">IF(N150="zníž. prenesená",J150,0)</f>
        <v>0</v>
      </c>
      <c r="BI150" s="194">
        <f t="shared" ref="BI150:BI155" si="18">IF(N150="nulová",J150,0)</f>
        <v>0</v>
      </c>
      <c r="BJ150" s="14" t="s">
        <v>138</v>
      </c>
      <c r="BK150" s="194">
        <f t="shared" ref="BK150:BK155" si="19">ROUND(I150*H150,2)</f>
        <v>11.82</v>
      </c>
      <c r="BL150" s="14" t="s">
        <v>154</v>
      </c>
      <c r="BM150" s="193" t="s">
        <v>512</v>
      </c>
    </row>
    <row r="151" spans="1:65" s="2" customFormat="1" ht="24.2" customHeight="1">
      <c r="A151" s="28"/>
      <c r="B151" s="29"/>
      <c r="C151" s="195" t="s">
        <v>231</v>
      </c>
      <c r="D151" s="195" t="s">
        <v>150</v>
      </c>
      <c r="E151" s="196" t="s">
        <v>513</v>
      </c>
      <c r="F151" s="197" t="s">
        <v>514</v>
      </c>
      <c r="G151" s="198" t="s">
        <v>153</v>
      </c>
      <c r="H151" s="199">
        <v>2.8639999999999999</v>
      </c>
      <c r="I151" s="200">
        <v>20.260000000000002</v>
      </c>
      <c r="J151" s="201">
        <f t="shared" si="10"/>
        <v>58.02</v>
      </c>
      <c r="K151" s="202"/>
      <c r="L151" s="33"/>
      <c r="M151" s="203" t="s">
        <v>1</v>
      </c>
      <c r="N151" s="204" t="s">
        <v>42</v>
      </c>
      <c r="O151" s="205">
        <v>1.246</v>
      </c>
      <c r="P151" s="205">
        <f t="shared" si="11"/>
        <v>3.5685439999999997</v>
      </c>
      <c r="Q151" s="205">
        <v>1.8907700000000001</v>
      </c>
      <c r="R151" s="205">
        <f t="shared" si="12"/>
        <v>5.4151652800000001</v>
      </c>
      <c r="S151" s="205">
        <v>0</v>
      </c>
      <c r="T151" s="206">
        <f t="shared" si="13"/>
        <v>0</v>
      </c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R151" s="193" t="s">
        <v>154</v>
      </c>
      <c r="AT151" s="193" t="s">
        <v>150</v>
      </c>
      <c r="AU151" s="193" t="s">
        <v>138</v>
      </c>
      <c r="AY151" s="14" t="s">
        <v>131</v>
      </c>
      <c r="BE151" s="194">
        <f t="shared" si="14"/>
        <v>0</v>
      </c>
      <c r="BF151" s="194">
        <f t="shared" si="15"/>
        <v>58.02</v>
      </c>
      <c r="BG151" s="194">
        <f t="shared" si="16"/>
        <v>0</v>
      </c>
      <c r="BH151" s="194">
        <f t="shared" si="17"/>
        <v>0</v>
      </c>
      <c r="BI151" s="194">
        <f t="shared" si="18"/>
        <v>0</v>
      </c>
      <c r="BJ151" s="14" t="s">
        <v>138</v>
      </c>
      <c r="BK151" s="194">
        <f t="shared" si="19"/>
        <v>58.02</v>
      </c>
      <c r="BL151" s="14" t="s">
        <v>154</v>
      </c>
      <c r="BM151" s="193" t="s">
        <v>515</v>
      </c>
    </row>
    <row r="152" spans="1:65" s="2" customFormat="1" ht="14.45" customHeight="1">
      <c r="A152" s="28"/>
      <c r="B152" s="29"/>
      <c r="C152" s="195" t="s">
        <v>193</v>
      </c>
      <c r="D152" s="195" t="s">
        <v>150</v>
      </c>
      <c r="E152" s="196" t="s">
        <v>516</v>
      </c>
      <c r="F152" s="197" t="s">
        <v>517</v>
      </c>
      <c r="G152" s="198" t="s">
        <v>153</v>
      </c>
      <c r="H152" s="199">
        <v>2.1960000000000002</v>
      </c>
      <c r="I152" s="200">
        <v>57.76</v>
      </c>
      <c r="J152" s="201">
        <f t="shared" si="10"/>
        <v>126.84</v>
      </c>
      <c r="K152" s="202"/>
      <c r="L152" s="33"/>
      <c r="M152" s="203" t="s">
        <v>1</v>
      </c>
      <c r="N152" s="204" t="s">
        <v>42</v>
      </c>
      <c r="O152" s="205">
        <v>0</v>
      </c>
      <c r="P152" s="205">
        <f t="shared" si="11"/>
        <v>0</v>
      </c>
      <c r="Q152" s="205">
        <v>0</v>
      </c>
      <c r="R152" s="205">
        <f t="shared" si="12"/>
        <v>0</v>
      </c>
      <c r="S152" s="205">
        <v>0</v>
      </c>
      <c r="T152" s="206">
        <f t="shared" si="13"/>
        <v>0</v>
      </c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R152" s="193" t="s">
        <v>154</v>
      </c>
      <c r="AT152" s="193" t="s">
        <v>150</v>
      </c>
      <c r="AU152" s="193" t="s">
        <v>138</v>
      </c>
      <c r="AY152" s="14" t="s">
        <v>131</v>
      </c>
      <c r="BE152" s="194">
        <f t="shared" si="14"/>
        <v>0</v>
      </c>
      <c r="BF152" s="194">
        <f t="shared" si="15"/>
        <v>126.84</v>
      </c>
      <c r="BG152" s="194">
        <f t="shared" si="16"/>
        <v>0</v>
      </c>
      <c r="BH152" s="194">
        <f t="shared" si="17"/>
        <v>0</v>
      </c>
      <c r="BI152" s="194">
        <f t="shared" si="18"/>
        <v>0</v>
      </c>
      <c r="BJ152" s="14" t="s">
        <v>138</v>
      </c>
      <c r="BK152" s="194">
        <f t="shared" si="19"/>
        <v>126.84</v>
      </c>
      <c r="BL152" s="14" t="s">
        <v>154</v>
      </c>
      <c r="BM152" s="193" t="s">
        <v>518</v>
      </c>
    </row>
    <row r="153" spans="1:65" s="2" customFormat="1" ht="24.2" customHeight="1">
      <c r="A153" s="28"/>
      <c r="B153" s="29"/>
      <c r="C153" s="195" t="s">
        <v>238</v>
      </c>
      <c r="D153" s="195" t="s">
        <v>150</v>
      </c>
      <c r="E153" s="196" t="s">
        <v>217</v>
      </c>
      <c r="F153" s="197" t="s">
        <v>218</v>
      </c>
      <c r="G153" s="198" t="s">
        <v>166</v>
      </c>
      <c r="H153" s="199">
        <v>0.56000000000000005</v>
      </c>
      <c r="I153" s="200">
        <v>8.1199999999999992</v>
      </c>
      <c r="J153" s="201">
        <f t="shared" si="10"/>
        <v>4.55</v>
      </c>
      <c r="K153" s="202"/>
      <c r="L153" s="33"/>
      <c r="M153" s="203" t="s">
        <v>1</v>
      </c>
      <c r="N153" s="204" t="s">
        <v>42</v>
      </c>
      <c r="O153" s="205">
        <v>0.78039999999999998</v>
      </c>
      <c r="P153" s="205">
        <f t="shared" si="11"/>
        <v>0.43702400000000002</v>
      </c>
      <c r="Q153" s="205">
        <v>3.3036999999999997E-2</v>
      </c>
      <c r="R153" s="205">
        <f t="shared" si="12"/>
        <v>1.8500720000000002E-2</v>
      </c>
      <c r="S153" s="205">
        <v>0</v>
      </c>
      <c r="T153" s="206">
        <f t="shared" si="13"/>
        <v>0</v>
      </c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R153" s="193" t="s">
        <v>154</v>
      </c>
      <c r="AT153" s="193" t="s">
        <v>150</v>
      </c>
      <c r="AU153" s="193" t="s">
        <v>138</v>
      </c>
      <c r="AY153" s="14" t="s">
        <v>131</v>
      </c>
      <c r="BE153" s="194">
        <f t="shared" si="14"/>
        <v>0</v>
      </c>
      <c r="BF153" s="194">
        <f t="shared" si="15"/>
        <v>4.55</v>
      </c>
      <c r="BG153" s="194">
        <f t="shared" si="16"/>
        <v>0</v>
      </c>
      <c r="BH153" s="194">
        <f t="shared" si="17"/>
        <v>0</v>
      </c>
      <c r="BI153" s="194">
        <f t="shared" si="18"/>
        <v>0</v>
      </c>
      <c r="BJ153" s="14" t="s">
        <v>138</v>
      </c>
      <c r="BK153" s="194">
        <f t="shared" si="19"/>
        <v>4.55</v>
      </c>
      <c r="BL153" s="14" t="s">
        <v>154</v>
      </c>
      <c r="BM153" s="193" t="s">
        <v>519</v>
      </c>
    </row>
    <row r="154" spans="1:65" s="2" customFormat="1" ht="24.2" customHeight="1">
      <c r="A154" s="28"/>
      <c r="B154" s="29"/>
      <c r="C154" s="195" t="s">
        <v>197</v>
      </c>
      <c r="D154" s="195" t="s">
        <v>150</v>
      </c>
      <c r="E154" s="196" t="s">
        <v>520</v>
      </c>
      <c r="F154" s="197" t="s">
        <v>521</v>
      </c>
      <c r="G154" s="198" t="s">
        <v>166</v>
      </c>
      <c r="H154" s="199">
        <v>2</v>
      </c>
      <c r="I154" s="200">
        <v>4.22</v>
      </c>
      <c r="J154" s="201">
        <f t="shared" si="10"/>
        <v>8.44</v>
      </c>
      <c r="K154" s="202"/>
      <c r="L154" s="33"/>
      <c r="M154" s="203" t="s">
        <v>1</v>
      </c>
      <c r="N154" s="204" t="s">
        <v>42</v>
      </c>
      <c r="O154" s="205">
        <v>0.55800000000000005</v>
      </c>
      <c r="P154" s="205">
        <f t="shared" si="11"/>
        <v>1.1160000000000001</v>
      </c>
      <c r="Q154" s="205">
        <v>1.6029999999999999E-2</v>
      </c>
      <c r="R154" s="205">
        <f t="shared" si="12"/>
        <v>3.2059999999999998E-2</v>
      </c>
      <c r="S154" s="205">
        <v>0</v>
      </c>
      <c r="T154" s="206">
        <f t="shared" si="13"/>
        <v>0</v>
      </c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R154" s="193" t="s">
        <v>154</v>
      </c>
      <c r="AT154" s="193" t="s">
        <v>150</v>
      </c>
      <c r="AU154" s="193" t="s">
        <v>138</v>
      </c>
      <c r="AY154" s="14" t="s">
        <v>131</v>
      </c>
      <c r="BE154" s="194">
        <f t="shared" si="14"/>
        <v>0</v>
      </c>
      <c r="BF154" s="194">
        <f t="shared" si="15"/>
        <v>8.44</v>
      </c>
      <c r="BG154" s="194">
        <f t="shared" si="16"/>
        <v>0</v>
      </c>
      <c r="BH154" s="194">
        <f t="shared" si="17"/>
        <v>0</v>
      </c>
      <c r="BI154" s="194">
        <f t="shared" si="18"/>
        <v>0</v>
      </c>
      <c r="BJ154" s="14" t="s">
        <v>138</v>
      </c>
      <c r="BK154" s="194">
        <f t="shared" si="19"/>
        <v>8.44</v>
      </c>
      <c r="BL154" s="14" t="s">
        <v>154</v>
      </c>
      <c r="BM154" s="193" t="s">
        <v>522</v>
      </c>
    </row>
    <row r="155" spans="1:65" s="2" customFormat="1" ht="14.45" customHeight="1">
      <c r="A155" s="28"/>
      <c r="B155" s="29"/>
      <c r="C155" s="180" t="s">
        <v>245</v>
      </c>
      <c r="D155" s="180" t="s">
        <v>128</v>
      </c>
      <c r="E155" s="181" t="s">
        <v>523</v>
      </c>
      <c r="F155" s="182" t="s">
        <v>524</v>
      </c>
      <c r="G155" s="183" t="s">
        <v>396</v>
      </c>
      <c r="H155" s="184">
        <v>8.24</v>
      </c>
      <c r="I155" s="185">
        <v>4.01</v>
      </c>
      <c r="J155" s="186">
        <f t="shared" si="10"/>
        <v>33.04</v>
      </c>
      <c r="K155" s="187"/>
      <c r="L155" s="188"/>
      <c r="M155" s="207" t="s">
        <v>1</v>
      </c>
      <c r="N155" s="208" t="s">
        <v>42</v>
      </c>
      <c r="O155" s="205">
        <v>0</v>
      </c>
      <c r="P155" s="205">
        <f t="shared" si="11"/>
        <v>0</v>
      </c>
      <c r="Q155" s="205">
        <v>0</v>
      </c>
      <c r="R155" s="205">
        <f t="shared" si="12"/>
        <v>0</v>
      </c>
      <c r="S155" s="205">
        <v>0</v>
      </c>
      <c r="T155" s="206">
        <f t="shared" si="13"/>
        <v>0</v>
      </c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R155" s="193" t="s">
        <v>162</v>
      </c>
      <c r="AT155" s="193" t="s">
        <v>128</v>
      </c>
      <c r="AU155" s="193" t="s">
        <v>138</v>
      </c>
      <c r="AY155" s="14" t="s">
        <v>131</v>
      </c>
      <c r="BE155" s="194">
        <f t="shared" si="14"/>
        <v>0</v>
      </c>
      <c r="BF155" s="194">
        <f t="shared" si="15"/>
        <v>33.04</v>
      </c>
      <c r="BG155" s="194">
        <f t="shared" si="16"/>
        <v>0</v>
      </c>
      <c r="BH155" s="194">
        <f t="shared" si="17"/>
        <v>0</v>
      </c>
      <c r="BI155" s="194">
        <f t="shared" si="18"/>
        <v>0</v>
      </c>
      <c r="BJ155" s="14" t="s">
        <v>138</v>
      </c>
      <c r="BK155" s="194">
        <f t="shared" si="19"/>
        <v>33.04</v>
      </c>
      <c r="BL155" s="14" t="s">
        <v>154</v>
      </c>
      <c r="BM155" s="193" t="s">
        <v>525</v>
      </c>
    </row>
    <row r="156" spans="1:65" s="12" customFormat="1" ht="22.9" customHeight="1">
      <c r="B156" s="165"/>
      <c r="C156" s="166"/>
      <c r="D156" s="167" t="s">
        <v>75</v>
      </c>
      <c r="E156" s="178" t="s">
        <v>162</v>
      </c>
      <c r="F156" s="178" t="s">
        <v>410</v>
      </c>
      <c r="G156" s="166"/>
      <c r="H156" s="166"/>
      <c r="I156" s="166"/>
      <c r="J156" s="179">
        <f>BK156</f>
        <v>924.97000000000025</v>
      </c>
      <c r="K156" s="166"/>
      <c r="L156" s="170"/>
      <c r="M156" s="171"/>
      <c r="N156" s="172"/>
      <c r="O156" s="172"/>
      <c r="P156" s="173">
        <f>SUM(P157:P178)</f>
        <v>13.7896</v>
      </c>
      <c r="Q156" s="172"/>
      <c r="R156" s="173">
        <f>SUM(R157:R178)</f>
        <v>0.227129108</v>
      </c>
      <c r="S156" s="172"/>
      <c r="T156" s="174">
        <f>SUM(T157:T178)</f>
        <v>0</v>
      </c>
      <c r="AR156" s="175" t="s">
        <v>83</v>
      </c>
      <c r="AT156" s="176" t="s">
        <v>75</v>
      </c>
      <c r="AU156" s="176" t="s">
        <v>83</v>
      </c>
      <c r="AY156" s="175" t="s">
        <v>131</v>
      </c>
      <c r="BK156" s="177">
        <f>SUM(BK157:BK178)</f>
        <v>924.97000000000025</v>
      </c>
    </row>
    <row r="157" spans="1:65" s="2" customFormat="1" ht="24.2" customHeight="1">
      <c r="A157" s="28"/>
      <c r="B157" s="29"/>
      <c r="C157" s="195" t="s">
        <v>201</v>
      </c>
      <c r="D157" s="195" t="s">
        <v>150</v>
      </c>
      <c r="E157" s="196" t="s">
        <v>526</v>
      </c>
      <c r="F157" s="197" t="s">
        <v>527</v>
      </c>
      <c r="G157" s="198" t="s">
        <v>188</v>
      </c>
      <c r="H157" s="199">
        <v>57.2</v>
      </c>
      <c r="I157" s="200">
        <v>0.62</v>
      </c>
      <c r="J157" s="201">
        <f t="shared" ref="J157:J178" si="20">ROUND(I157*H157,2)</f>
        <v>35.46</v>
      </c>
      <c r="K157" s="202"/>
      <c r="L157" s="33"/>
      <c r="M157" s="203" t="s">
        <v>1</v>
      </c>
      <c r="N157" s="204" t="s">
        <v>42</v>
      </c>
      <c r="O157" s="205">
        <v>7.0999999999999994E-2</v>
      </c>
      <c r="P157" s="205">
        <f t="shared" ref="P157:P178" si="21">O157*H157</f>
        <v>4.0611999999999995</v>
      </c>
      <c r="Q157" s="205">
        <v>5.4399999999999996E-6</v>
      </c>
      <c r="R157" s="205">
        <f t="shared" ref="R157:R178" si="22">Q157*H157</f>
        <v>3.1116800000000001E-4</v>
      </c>
      <c r="S157" s="205">
        <v>0</v>
      </c>
      <c r="T157" s="206">
        <f t="shared" ref="T157:T178" si="23">S157*H157</f>
        <v>0</v>
      </c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R157" s="193" t="s">
        <v>154</v>
      </c>
      <c r="AT157" s="193" t="s">
        <v>150</v>
      </c>
      <c r="AU157" s="193" t="s">
        <v>138</v>
      </c>
      <c r="AY157" s="14" t="s">
        <v>131</v>
      </c>
      <c r="BE157" s="194">
        <f t="shared" ref="BE157:BE178" si="24">IF(N157="základná",J157,0)</f>
        <v>0</v>
      </c>
      <c r="BF157" s="194">
        <f t="shared" ref="BF157:BF178" si="25">IF(N157="znížená",J157,0)</f>
        <v>35.46</v>
      </c>
      <c r="BG157" s="194">
        <f t="shared" ref="BG157:BG178" si="26">IF(N157="zákl. prenesená",J157,0)</f>
        <v>0</v>
      </c>
      <c r="BH157" s="194">
        <f t="shared" ref="BH157:BH178" si="27">IF(N157="zníž. prenesená",J157,0)</f>
        <v>0</v>
      </c>
      <c r="BI157" s="194">
        <f t="shared" ref="BI157:BI178" si="28">IF(N157="nulová",J157,0)</f>
        <v>0</v>
      </c>
      <c r="BJ157" s="14" t="s">
        <v>138</v>
      </c>
      <c r="BK157" s="194">
        <f t="shared" ref="BK157:BK178" si="29">ROUND(I157*H157,2)</f>
        <v>35.46</v>
      </c>
      <c r="BL157" s="14" t="s">
        <v>154</v>
      </c>
      <c r="BM157" s="193" t="s">
        <v>528</v>
      </c>
    </row>
    <row r="158" spans="1:65" s="2" customFormat="1" ht="24.2" customHeight="1">
      <c r="A158" s="28"/>
      <c r="B158" s="29"/>
      <c r="C158" s="180" t="s">
        <v>252</v>
      </c>
      <c r="D158" s="180" t="s">
        <v>128</v>
      </c>
      <c r="E158" s="181" t="s">
        <v>529</v>
      </c>
      <c r="F158" s="182" t="s">
        <v>530</v>
      </c>
      <c r="G158" s="183" t="s">
        <v>396</v>
      </c>
      <c r="H158" s="184">
        <v>11.44</v>
      </c>
      <c r="I158" s="185">
        <v>16.75</v>
      </c>
      <c r="J158" s="186">
        <f t="shared" si="20"/>
        <v>191.62</v>
      </c>
      <c r="K158" s="187"/>
      <c r="L158" s="188"/>
      <c r="M158" s="207" t="s">
        <v>1</v>
      </c>
      <c r="N158" s="208" t="s">
        <v>42</v>
      </c>
      <c r="O158" s="205">
        <v>0</v>
      </c>
      <c r="P158" s="205">
        <f t="shared" si="21"/>
        <v>0</v>
      </c>
      <c r="Q158" s="205">
        <v>0</v>
      </c>
      <c r="R158" s="205">
        <f t="shared" si="22"/>
        <v>0</v>
      </c>
      <c r="S158" s="205">
        <v>0</v>
      </c>
      <c r="T158" s="206">
        <f t="shared" si="23"/>
        <v>0</v>
      </c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R158" s="193" t="s">
        <v>162</v>
      </c>
      <c r="AT158" s="193" t="s">
        <v>128</v>
      </c>
      <c r="AU158" s="193" t="s">
        <v>138</v>
      </c>
      <c r="AY158" s="14" t="s">
        <v>131</v>
      </c>
      <c r="BE158" s="194">
        <f t="shared" si="24"/>
        <v>0</v>
      </c>
      <c r="BF158" s="194">
        <f t="shared" si="25"/>
        <v>191.62</v>
      </c>
      <c r="BG158" s="194">
        <f t="shared" si="26"/>
        <v>0</v>
      </c>
      <c r="BH158" s="194">
        <f t="shared" si="27"/>
        <v>0</v>
      </c>
      <c r="BI158" s="194">
        <f t="shared" si="28"/>
        <v>0</v>
      </c>
      <c r="BJ158" s="14" t="s">
        <v>138</v>
      </c>
      <c r="BK158" s="194">
        <f t="shared" si="29"/>
        <v>191.62</v>
      </c>
      <c r="BL158" s="14" t="s">
        <v>154</v>
      </c>
      <c r="BM158" s="193" t="s">
        <v>531</v>
      </c>
    </row>
    <row r="159" spans="1:65" s="2" customFormat="1" ht="14.45" customHeight="1">
      <c r="A159" s="28"/>
      <c r="B159" s="29"/>
      <c r="C159" s="180" t="s">
        <v>205</v>
      </c>
      <c r="D159" s="180" t="s">
        <v>128</v>
      </c>
      <c r="E159" s="181" t="s">
        <v>532</v>
      </c>
      <c r="F159" s="182" t="s">
        <v>533</v>
      </c>
      <c r="G159" s="183" t="s">
        <v>200</v>
      </c>
      <c r="H159" s="184">
        <v>2</v>
      </c>
      <c r="I159" s="185">
        <v>7.34</v>
      </c>
      <c r="J159" s="186">
        <f t="shared" si="20"/>
        <v>14.68</v>
      </c>
      <c r="K159" s="187"/>
      <c r="L159" s="188"/>
      <c r="M159" s="207" t="s">
        <v>1</v>
      </c>
      <c r="N159" s="208" t="s">
        <v>42</v>
      </c>
      <c r="O159" s="205">
        <v>0</v>
      </c>
      <c r="P159" s="205">
        <f t="shared" si="21"/>
        <v>0</v>
      </c>
      <c r="Q159" s="205">
        <v>0</v>
      </c>
      <c r="R159" s="205">
        <f t="shared" si="22"/>
        <v>0</v>
      </c>
      <c r="S159" s="205">
        <v>0</v>
      </c>
      <c r="T159" s="206">
        <f t="shared" si="23"/>
        <v>0</v>
      </c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R159" s="193" t="s">
        <v>162</v>
      </c>
      <c r="AT159" s="193" t="s">
        <v>128</v>
      </c>
      <c r="AU159" s="193" t="s">
        <v>138</v>
      </c>
      <c r="AY159" s="14" t="s">
        <v>131</v>
      </c>
      <c r="BE159" s="194">
        <f t="shared" si="24"/>
        <v>0</v>
      </c>
      <c r="BF159" s="194">
        <f t="shared" si="25"/>
        <v>14.68</v>
      </c>
      <c r="BG159" s="194">
        <f t="shared" si="26"/>
        <v>0</v>
      </c>
      <c r="BH159" s="194">
        <f t="shared" si="27"/>
        <v>0</v>
      </c>
      <c r="BI159" s="194">
        <f t="shared" si="28"/>
        <v>0</v>
      </c>
      <c r="BJ159" s="14" t="s">
        <v>138</v>
      </c>
      <c r="BK159" s="194">
        <f t="shared" si="29"/>
        <v>14.68</v>
      </c>
      <c r="BL159" s="14" t="s">
        <v>154</v>
      </c>
      <c r="BM159" s="193" t="s">
        <v>534</v>
      </c>
    </row>
    <row r="160" spans="1:65" s="2" customFormat="1" ht="24.2" customHeight="1">
      <c r="A160" s="28"/>
      <c r="B160" s="29"/>
      <c r="C160" s="195" t="s">
        <v>259</v>
      </c>
      <c r="D160" s="195" t="s">
        <v>150</v>
      </c>
      <c r="E160" s="196" t="s">
        <v>276</v>
      </c>
      <c r="F160" s="197" t="s">
        <v>277</v>
      </c>
      <c r="G160" s="198" t="s">
        <v>200</v>
      </c>
      <c r="H160" s="199">
        <v>1</v>
      </c>
      <c r="I160" s="200">
        <v>10.36</v>
      </c>
      <c r="J160" s="201">
        <f t="shared" si="20"/>
        <v>10.36</v>
      </c>
      <c r="K160" s="202"/>
      <c r="L160" s="33"/>
      <c r="M160" s="203" t="s">
        <v>1</v>
      </c>
      <c r="N160" s="204" t="s">
        <v>42</v>
      </c>
      <c r="O160" s="205">
        <v>1.0629999999999999</v>
      </c>
      <c r="P160" s="205">
        <f t="shared" si="21"/>
        <v>1.0629999999999999</v>
      </c>
      <c r="Q160" s="205">
        <v>7.2146000000000005E-4</v>
      </c>
      <c r="R160" s="205">
        <f t="shared" si="22"/>
        <v>7.2146000000000005E-4</v>
      </c>
      <c r="S160" s="205">
        <v>0</v>
      </c>
      <c r="T160" s="206">
        <f t="shared" si="23"/>
        <v>0</v>
      </c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R160" s="193" t="s">
        <v>154</v>
      </c>
      <c r="AT160" s="193" t="s">
        <v>150</v>
      </c>
      <c r="AU160" s="193" t="s">
        <v>138</v>
      </c>
      <c r="AY160" s="14" t="s">
        <v>131</v>
      </c>
      <c r="BE160" s="194">
        <f t="shared" si="24"/>
        <v>0</v>
      </c>
      <c r="BF160" s="194">
        <f t="shared" si="25"/>
        <v>10.36</v>
      </c>
      <c r="BG160" s="194">
        <f t="shared" si="26"/>
        <v>0</v>
      </c>
      <c r="BH160" s="194">
        <f t="shared" si="27"/>
        <v>0</v>
      </c>
      <c r="BI160" s="194">
        <f t="shared" si="28"/>
        <v>0</v>
      </c>
      <c r="BJ160" s="14" t="s">
        <v>138</v>
      </c>
      <c r="BK160" s="194">
        <f t="shared" si="29"/>
        <v>10.36</v>
      </c>
      <c r="BL160" s="14" t="s">
        <v>154</v>
      </c>
      <c r="BM160" s="193" t="s">
        <v>535</v>
      </c>
    </row>
    <row r="161" spans="1:65" s="2" customFormat="1" ht="14.45" customHeight="1">
      <c r="A161" s="28"/>
      <c r="B161" s="29"/>
      <c r="C161" s="180" t="s">
        <v>208</v>
      </c>
      <c r="D161" s="180" t="s">
        <v>128</v>
      </c>
      <c r="E161" s="181" t="s">
        <v>536</v>
      </c>
      <c r="F161" s="182" t="s">
        <v>537</v>
      </c>
      <c r="G161" s="183" t="s">
        <v>396</v>
      </c>
      <c r="H161" s="184">
        <v>1.01</v>
      </c>
      <c r="I161" s="185">
        <v>45.9</v>
      </c>
      <c r="J161" s="186">
        <f t="shared" si="20"/>
        <v>46.36</v>
      </c>
      <c r="K161" s="187"/>
      <c r="L161" s="188"/>
      <c r="M161" s="207" t="s">
        <v>1</v>
      </c>
      <c r="N161" s="208" t="s">
        <v>42</v>
      </c>
      <c r="O161" s="205">
        <v>0</v>
      </c>
      <c r="P161" s="205">
        <f t="shared" si="21"/>
        <v>0</v>
      </c>
      <c r="Q161" s="205">
        <v>0</v>
      </c>
      <c r="R161" s="205">
        <f t="shared" si="22"/>
        <v>0</v>
      </c>
      <c r="S161" s="205">
        <v>0</v>
      </c>
      <c r="T161" s="206">
        <f t="shared" si="23"/>
        <v>0</v>
      </c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R161" s="193" t="s">
        <v>162</v>
      </c>
      <c r="AT161" s="193" t="s">
        <v>128</v>
      </c>
      <c r="AU161" s="193" t="s">
        <v>138</v>
      </c>
      <c r="AY161" s="14" t="s">
        <v>131</v>
      </c>
      <c r="BE161" s="194">
        <f t="shared" si="24"/>
        <v>0</v>
      </c>
      <c r="BF161" s="194">
        <f t="shared" si="25"/>
        <v>46.36</v>
      </c>
      <c r="BG161" s="194">
        <f t="shared" si="26"/>
        <v>0</v>
      </c>
      <c r="BH161" s="194">
        <f t="shared" si="27"/>
        <v>0</v>
      </c>
      <c r="BI161" s="194">
        <f t="shared" si="28"/>
        <v>0</v>
      </c>
      <c r="BJ161" s="14" t="s">
        <v>138</v>
      </c>
      <c r="BK161" s="194">
        <f t="shared" si="29"/>
        <v>46.36</v>
      </c>
      <c r="BL161" s="14" t="s">
        <v>154</v>
      </c>
      <c r="BM161" s="193" t="s">
        <v>538</v>
      </c>
    </row>
    <row r="162" spans="1:65" s="2" customFormat="1" ht="14.45" customHeight="1">
      <c r="A162" s="28"/>
      <c r="B162" s="29"/>
      <c r="C162" s="195" t="s">
        <v>265</v>
      </c>
      <c r="D162" s="195" t="s">
        <v>150</v>
      </c>
      <c r="E162" s="196" t="s">
        <v>539</v>
      </c>
      <c r="F162" s="197" t="s">
        <v>540</v>
      </c>
      <c r="G162" s="198" t="s">
        <v>188</v>
      </c>
      <c r="H162" s="199">
        <v>57.2</v>
      </c>
      <c r="I162" s="200">
        <v>1</v>
      </c>
      <c r="J162" s="201">
        <f t="shared" si="20"/>
        <v>57.2</v>
      </c>
      <c r="K162" s="202"/>
      <c r="L162" s="33"/>
      <c r="M162" s="203" t="s">
        <v>1</v>
      </c>
      <c r="N162" s="204" t="s">
        <v>42</v>
      </c>
      <c r="O162" s="205">
        <v>5.7000000000000002E-2</v>
      </c>
      <c r="P162" s="205">
        <f t="shared" si="21"/>
        <v>3.2604000000000002</v>
      </c>
      <c r="Q162" s="205">
        <v>0</v>
      </c>
      <c r="R162" s="205">
        <f t="shared" si="22"/>
        <v>0</v>
      </c>
      <c r="S162" s="205">
        <v>0</v>
      </c>
      <c r="T162" s="206">
        <f t="shared" si="23"/>
        <v>0</v>
      </c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R162" s="193" t="s">
        <v>154</v>
      </c>
      <c r="AT162" s="193" t="s">
        <v>150</v>
      </c>
      <c r="AU162" s="193" t="s">
        <v>138</v>
      </c>
      <c r="AY162" s="14" t="s">
        <v>131</v>
      </c>
      <c r="BE162" s="194">
        <f t="shared" si="24"/>
        <v>0</v>
      </c>
      <c r="BF162" s="194">
        <f t="shared" si="25"/>
        <v>57.2</v>
      </c>
      <c r="BG162" s="194">
        <f t="shared" si="26"/>
        <v>0</v>
      </c>
      <c r="BH162" s="194">
        <f t="shared" si="27"/>
        <v>0</v>
      </c>
      <c r="BI162" s="194">
        <f t="shared" si="28"/>
        <v>0</v>
      </c>
      <c r="BJ162" s="14" t="s">
        <v>138</v>
      </c>
      <c r="BK162" s="194">
        <f t="shared" si="29"/>
        <v>57.2</v>
      </c>
      <c r="BL162" s="14" t="s">
        <v>154</v>
      </c>
      <c r="BM162" s="193" t="s">
        <v>541</v>
      </c>
    </row>
    <row r="163" spans="1:65" s="2" customFormat="1" ht="14.45" customHeight="1">
      <c r="A163" s="28"/>
      <c r="B163" s="29"/>
      <c r="C163" s="195" t="s">
        <v>212</v>
      </c>
      <c r="D163" s="195" t="s">
        <v>150</v>
      </c>
      <c r="E163" s="196" t="s">
        <v>542</v>
      </c>
      <c r="F163" s="197" t="s">
        <v>543</v>
      </c>
      <c r="G163" s="198" t="s">
        <v>200</v>
      </c>
      <c r="H163" s="199">
        <v>1</v>
      </c>
      <c r="I163" s="200">
        <v>27.53</v>
      </c>
      <c r="J163" s="201">
        <f t="shared" si="20"/>
        <v>27.53</v>
      </c>
      <c r="K163" s="202"/>
      <c r="L163" s="33"/>
      <c r="M163" s="203" t="s">
        <v>1</v>
      </c>
      <c r="N163" s="204" t="s">
        <v>42</v>
      </c>
      <c r="O163" s="205">
        <v>1.8380000000000001</v>
      </c>
      <c r="P163" s="205">
        <f t="shared" si="21"/>
        <v>1.8380000000000001</v>
      </c>
      <c r="Q163" s="205">
        <v>4.9500000000000002E-2</v>
      </c>
      <c r="R163" s="205">
        <f t="shared" si="22"/>
        <v>4.9500000000000002E-2</v>
      </c>
      <c r="S163" s="205">
        <v>0</v>
      </c>
      <c r="T163" s="206">
        <f t="shared" si="23"/>
        <v>0</v>
      </c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R163" s="193" t="s">
        <v>154</v>
      </c>
      <c r="AT163" s="193" t="s">
        <v>150</v>
      </c>
      <c r="AU163" s="193" t="s">
        <v>138</v>
      </c>
      <c r="AY163" s="14" t="s">
        <v>131</v>
      </c>
      <c r="BE163" s="194">
        <f t="shared" si="24"/>
        <v>0</v>
      </c>
      <c r="BF163" s="194">
        <f t="shared" si="25"/>
        <v>27.53</v>
      </c>
      <c r="BG163" s="194">
        <f t="shared" si="26"/>
        <v>0</v>
      </c>
      <c r="BH163" s="194">
        <f t="shared" si="27"/>
        <v>0</v>
      </c>
      <c r="BI163" s="194">
        <f t="shared" si="28"/>
        <v>0</v>
      </c>
      <c r="BJ163" s="14" t="s">
        <v>138</v>
      </c>
      <c r="BK163" s="194">
        <f t="shared" si="29"/>
        <v>27.53</v>
      </c>
      <c r="BL163" s="14" t="s">
        <v>154</v>
      </c>
      <c r="BM163" s="193" t="s">
        <v>544</v>
      </c>
    </row>
    <row r="164" spans="1:65" s="2" customFormat="1" ht="24.2" customHeight="1">
      <c r="A164" s="28"/>
      <c r="B164" s="29"/>
      <c r="C164" s="180" t="s">
        <v>272</v>
      </c>
      <c r="D164" s="180" t="s">
        <v>128</v>
      </c>
      <c r="E164" s="181" t="s">
        <v>545</v>
      </c>
      <c r="F164" s="182" t="s">
        <v>546</v>
      </c>
      <c r="G164" s="183" t="s">
        <v>200</v>
      </c>
      <c r="H164" s="184">
        <v>1.01</v>
      </c>
      <c r="I164" s="185">
        <v>5.28</v>
      </c>
      <c r="J164" s="186">
        <f t="shared" si="20"/>
        <v>5.33</v>
      </c>
      <c r="K164" s="187"/>
      <c r="L164" s="188"/>
      <c r="M164" s="207" t="s">
        <v>1</v>
      </c>
      <c r="N164" s="208" t="s">
        <v>42</v>
      </c>
      <c r="O164" s="205">
        <v>0</v>
      </c>
      <c r="P164" s="205">
        <f t="shared" si="21"/>
        <v>0</v>
      </c>
      <c r="Q164" s="205">
        <v>0</v>
      </c>
      <c r="R164" s="205">
        <f t="shared" si="22"/>
        <v>0</v>
      </c>
      <c r="S164" s="205">
        <v>0</v>
      </c>
      <c r="T164" s="206">
        <f t="shared" si="23"/>
        <v>0</v>
      </c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R164" s="193" t="s">
        <v>162</v>
      </c>
      <c r="AT164" s="193" t="s">
        <v>128</v>
      </c>
      <c r="AU164" s="193" t="s">
        <v>138</v>
      </c>
      <c r="AY164" s="14" t="s">
        <v>131</v>
      </c>
      <c r="BE164" s="194">
        <f t="shared" si="24"/>
        <v>0</v>
      </c>
      <c r="BF164" s="194">
        <f t="shared" si="25"/>
        <v>5.33</v>
      </c>
      <c r="BG164" s="194">
        <f t="shared" si="26"/>
        <v>0</v>
      </c>
      <c r="BH164" s="194">
        <f t="shared" si="27"/>
        <v>0</v>
      </c>
      <c r="BI164" s="194">
        <f t="shared" si="28"/>
        <v>0</v>
      </c>
      <c r="BJ164" s="14" t="s">
        <v>138</v>
      </c>
      <c r="BK164" s="194">
        <f t="shared" si="29"/>
        <v>5.33</v>
      </c>
      <c r="BL164" s="14" t="s">
        <v>154</v>
      </c>
      <c r="BM164" s="193" t="s">
        <v>547</v>
      </c>
    </row>
    <row r="165" spans="1:65" s="2" customFormat="1" ht="24.2" customHeight="1">
      <c r="A165" s="28"/>
      <c r="B165" s="29"/>
      <c r="C165" s="180" t="s">
        <v>215</v>
      </c>
      <c r="D165" s="180" t="s">
        <v>128</v>
      </c>
      <c r="E165" s="181" t="s">
        <v>548</v>
      </c>
      <c r="F165" s="182" t="s">
        <v>549</v>
      </c>
      <c r="G165" s="183" t="s">
        <v>200</v>
      </c>
      <c r="H165" s="184">
        <v>1.01</v>
      </c>
      <c r="I165" s="185">
        <v>36.86</v>
      </c>
      <c r="J165" s="186">
        <f t="shared" si="20"/>
        <v>37.229999999999997</v>
      </c>
      <c r="K165" s="187"/>
      <c r="L165" s="188"/>
      <c r="M165" s="207" t="s">
        <v>1</v>
      </c>
      <c r="N165" s="208" t="s">
        <v>42</v>
      </c>
      <c r="O165" s="205">
        <v>0</v>
      </c>
      <c r="P165" s="205">
        <f t="shared" si="21"/>
        <v>0</v>
      </c>
      <c r="Q165" s="205">
        <v>0</v>
      </c>
      <c r="R165" s="205">
        <f t="shared" si="22"/>
        <v>0</v>
      </c>
      <c r="S165" s="205">
        <v>0</v>
      </c>
      <c r="T165" s="206">
        <f t="shared" si="23"/>
        <v>0</v>
      </c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R165" s="193" t="s">
        <v>162</v>
      </c>
      <c r="AT165" s="193" t="s">
        <v>128</v>
      </c>
      <c r="AU165" s="193" t="s">
        <v>138</v>
      </c>
      <c r="AY165" s="14" t="s">
        <v>131</v>
      </c>
      <c r="BE165" s="194">
        <f t="shared" si="24"/>
        <v>0</v>
      </c>
      <c r="BF165" s="194">
        <f t="shared" si="25"/>
        <v>37.229999999999997</v>
      </c>
      <c r="BG165" s="194">
        <f t="shared" si="26"/>
        <v>0</v>
      </c>
      <c r="BH165" s="194">
        <f t="shared" si="27"/>
        <v>0</v>
      </c>
      <c r="BI165" s="194">
        <f t="shared" si="28"/>
        <v>0</v>
      </c>
      <c r="BJ165" s="14" t="s">
        <v>138</v>
      </c>
      <c r="BK165" s="194">
        <f t="shared" si="29"/>
        <v>37.229999999999997</v>
      </c>
      <c r="BL165" s="14" t="s">
        <v>154</v>
      </c>
      <c r="BM165" s="193" t="s">
        <v>550</v>
      </c>
    </row>
    <row r="166" spans="1:65" s="2" customFormat="1" ht="24.2" customHeight="1">
      <c r="A166" s="28"/>
      <c r="B166" s="29"/>
      <c r="C166" s="180" t="s">
        <v>279</v>
      </c>
      <c r="D166" s="180" t="s">
        <v>128</v>
      </c>
      <c r="E166" s="181" t="s">
        <v>551</v>
      </c>
      <c r="F166" s="182" t="s">
        <v>552</v>
      </c>
      <c r="G166" s="183" t="s">
        <v>200</v>
      </c>
      <c r="H166" s="184">
        <v>1.01</v>
      </c>
      <c r="I166" s="185">
        <v>18.97</v>
      </c>
      <c r="J166" s="186">
        <f t="shared" si="20"/>
        <v>19.16</v>
      </c>
      <c r="K166" s="187"/>
      <c r="L166" s="188"/>
      <c r="M166" s="207" t="s">
        <v>1</v>
      </c>
      <c r="N166" s="208" t="s">
        <v>42</v>
      </c>
      <c r="O166" s="205">
        <v>0</v>
      </c>
      <c r="P166" s="205">
        <f t="shared" si="21"/>
        <v>0</v>
      </c>
      <c r="Q166" s="205">
        <v>0</v>
      </c>
      <c r="R166" s="205">
        <f t="shared" si="22"/>
        <v>0</v>
      </c>
      <c r="S166" s="205">
        <v>0</v>
      </c>
      <c r="T166" s="206">
        <f t="shared" si="23"/>
        <v>0</v>
      </c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R166" s="193" t="s">
        <v>162</v>
      </c>
      <c r="AT166" s="193" t="s">
        <v>128</v>
      </c>
      <c r="AU166" s="193" t="s">
        <v>138</v>
      </c>
      <c r="AY166" s="14" t="s">
        <v>131</v>
      </c>
      <c r="BE166" s="194">
        <f t="shared" si="24"/>
        <v>0</v>
      </c>
      <c r="BF166" s="194">
        <f t="shared" si="25"/>
        <v>19.16</v>
      </c>
      <c r="BG166" s="194">
        <f t="shared" si="26"/>
        <v>0</v>
      </c>
      <c r="BH166" s="194">
        <f t="shared" si="27"/>
        <v>0</v>
      </c>
      <c r="BI166" s="194">
        <f t="shared" si="28"/>
        <v>0</v>
      </c>
      <c r="BJ166" s="14" t="s">
        <v>138</v>
      </c>
      <c r="BK166" s="194">
        <f t="shared" si="29"/>
        <v>19.16</v>
      </c>
      <c r="BL166" s="14" t="s">
        <v>154</v>
      </c>
      <c r="BM166" s="193" t="s">
        <v>553</v>
      </c>
    </row>
    <row r="167" spans="1:65" s="2" customFormat="1" ht="24.2" customHeight="1">
      <c r="A167" s="28"/>
      <c r="B167" s="29"/>
      <c r="C167" s="180" t="s">
        <v>219</v>
      </c>
      <c r="D167" s="180" t="s">
        <v>128</v>
      </c>
      <c r="E167" s="181" t="s">
        <v>554</v>
      </c>
      <c r="F167" s="182" t="s">
        <v>555</v>
      </c>
      <c r="G167" s="183" t="s">
        <v>200</v>
      </c>
      <c r="H167" s="184">
        <v>1.01</v>
      </c>
      <c r="I167" s="185">
        <v>52.33</v>
      </c>
      <c r="J167" s="186">
        <f t="shared" si="20"/>
        <v>52.85</v>
      </c>
      <c r="K167" s="187"/>
      <c r="L167" s="188"/>
      <c r="M167" s="207" t="s">
        <v>1</v>
      </c>
      <c r="N167" s="208" t="s">
        <v>42</v>
      </c>
      <c r="O167" s="205">
        <v>0</v>
      </c>
      <c r="P167" s="205">
        <f t="shared" si="21"/>
        <v>0</v>
      </c>
      <c r="Q167" s="205">
        <v>0</v>
      </c>
      <c r="R167" s="205">
        <f t="shared" si="22"/>
        <v>0</v>
      </c>
      <c r="S167" s="205">
        <v>0</v>
      </c>
      <c r="T167" s="206">
        <f t="shared" si="23"/>
        <v>0</v>
      </c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R167" s="193" t="s">
        <v>162</v>
      </c>
      <c r="AT167" s="193" t="s">
        <v>128</v>
      </c>
      <c r="AU167" s="193" t="s">
        <v>138</v>
      </c>
      <c r="AY167" s="14" t="s">
        <v>131</v>
      </c>
      <c r="BE167" s="194">
        <f t="shared" si="24"/>
        <v>0</v>
      </c>
      <c r="BF167" s="194">
        <f t="shared" si="25"/>
        <v>52.85</v>
      </c>
      <c r="BG167" s="194">
        <f t="shared" si="26"/>
        <v>0</v>
      </c>
      <c r="BH167" s="194">
        <f t="shared" si="27"/>
        <v>0</v>
      </c>
      <c r="BI167" s="194">
        <f t="shared" si="28"/>
        <v>0</v>
      </c>
      <c r="BJ167" s="14" t="s">
        <v>138</v>
      </c>
      <c r="BK167" s="194">
        <f t="shared" si="29"/>
        <v>52.85</v>
      </c>
      <c r="BL167" s="14" t="s">
        <v>154</v>
      </c>
      <c r="BM167" s="193" t="s">
        <v>556</v>
      </c>
    </row>
    <row r="168" spans="1:65" s="2" customFormat="1" ht="24.2" customHeight="1">
      <c r="A168" s="28"/>
      <c r="B168" s="29"/>
      <c r="C168" s="180" t="s">
        <v>286</v>
      </c>
      <c r="D168" s="180" t="s">
        <v>128</v>
      </c>
      <c r="E168" s="181" t="s">
        <v>557</v>
      </c>
      <c r="F168" s="182" t="s">
        <v>558</v>
      </c>
      <c r="G168" s="183" t="s">
        <v>200</v>
      </c>
      <c r="H168" s="184">
        <v>1.01</v>
      </c>
      <c r="I168" s="185">
        <v>248.3</v>
      </c>
      <c r="J168" s="186">
        <f t="shared" si="20"/>
        <v>250.78</v>
      </c>
      <c r="K168" s="187"/>
      <c r="L168" s="188"/>
      <c r="M168" s="207" t="s">
        <v>1</v>
      </c>
      <c r="N168" s="208" t="s">
        <v>42</v>
      </c>
      <c r="O168" s="205">
        <v>0</v>
      </c>
      <c r="P168" s="205">
        <f t="shared" si="21"/>
        <v>0</v>
      </c>
      <c r="Q168" s="205">
        <v>0</v>
      </c>
      <c r="R168" s="205">
        <f t="shared" si="22"/>
        <v>0</v>
      </c>
      <c r="S168" s="205">
        <v>0</v>
      </c>
      <c r="T168" s="206">
        <f t="shared" si="23"/>
        <v>0</v>
      </c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R168" s="193" t="s">
        <v>162</v>
      </c>
      <c r="AT168" s="193" t="s">
        <v>128</v>
      </c>
      <c r="AU168" s="193" t="s">
        <v>138</v>
      </c>
      <c r="AY168" s="14" t="s">
        <v>131</v>
      </c>
      <c r="BE168" s="194">
        <f t="shared" si="24"/>
        <v>0</v>
      </c>
      <c r="BF168" s="194">
        <f t="shared" si="25"/>
        <v>250.78</v>
      </c>
      <c r="BG168" s="194">
        <f t="shared" si="26"/>
        <v>0</v>
      </c>
      <c r="BH168" s="194">
        <f t="shared" si="27"/>
        <v>0</v>
      </c>
      <c r="BI168" s="194">
        <f t="shared" si="28"/>
        <v>0</v>
      </c>
      <c r="BJ168" s="14" t="s">
        <v>138</v>
      </c>
      <c r="BK168" s="194">
        <f t="shared" si="29"/>
        <v>250.78</v>
      </c>
      <c r="BL168" s="14" t="s">
        <v>154</v>
      </c>
      <c r="BM168" s="193" t="s">
        <v>559</v>
      </c>
    </row>
    <row r="169" spans="1:65" s="2" customFormat="1" ht="24.2" customHeight="1">
      <c r="A169" s="28"/>
      <c r="B169" s="29"/>
      <c r="C169" s="195" t="s">
        <v>222</v>
      </c>
      <c r="D169" s="195" t="s">
        <v>150</v>
      </c>
      <c r="E169" s="196" t="s">
        <v>560</v>
      </c>
      <c r="F169" s="197" t="s">
        <v>561</v>
      </c>
      <c r="G169" s="198" t="s">
        <v>200</v>
      </c>
      <c r="H169" s="199">
        <v>1</v>
      </c>
      <c r="I169" s="200">
        <v>14.95</v>
      </c>
      <c r="J169" s="201">
        <f t="shared" si="20"/>
        <v>14.95</v>
      </c>
      <c r="K169" s="202"/>
      <c r="L169" s="33"/>
      <c r="M169" s="203" t="s">
        <v>1</v>
      </c>
      <c r="N169" s="204" t="s">
        <v>42</v>
      </c>
      <c r="O169" s="205">
        <v>1.4850000000000001</v>
      </c>
      <c r="P169" s="205">
        <f t="shared" si="21"/>
        <v>1.4850000000000001</v>
      </c>
      <c r="Q169" s="205">
        <v>0.16957784000000001</v>
      </c>
      <c r="R169" s="205">
        <f t="shared" si="22"/>
        <v>0.16957784000000001</v>
      </c>
      <c r="S169" s="205">
        <v>0</v>
      </c>
      <c r="T169" s="206">
        <f t="shared" si="23"/>
        <v>0</v>
      </c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R169" s="193" t="s">
        <v>154</v>
      </c>
      <c r="AT169" s="193" t="s">
        <v>150</v>
      </c>
      <c r="AU169" s="193" t="s">
        <v>138</v>
      </c>
      <c r="AY169" s="14" t="s">
        <v>131</v>
      </c>
      <c r="BE169" s="194">
        <f t="shared" si="24"/>
        <v>0</v>
      </c>
      <c r="BF169" s="194">
        <f t="shared" si="25"/>
        <v>14.95</v>
      </c>
      <c r="BG169" s="194">
        <f t="shared" si="26"/>
        <v>0</v>
      </c>
      <c r="BH169" s="194">
        <f t="shared" si="27"/>
        <v>0</v>
      </c>
      <c r="BI169" s="194">
        <f t="shared" si="28"/>
        <v>0</v>
      </c>
      <c r="BJ169" s="14" t="s">
        <v>138</v>
      </c>
      <c r="BK169" s="194">
        <f t="shared" si="29"/>
        <v>14.95</v>
      </c>
      <c r="BL169" s="14" t="s">
        <v>154</v>
      </c>
      <c r="BM169" s="193" t="s">
        <v>562</v>
      </c>
    </row>
    <row r="170" spans="1:65" s="2" customFormat="1" ht="24.2" customHeight="1">
      <c r="A170" s="28"/>
      <c r="B170" s="29"/>
      <c r="C170" s="180" t="s">
        <v>294</v>
      </c>
      <c r="D170" s="180" t="s">
        <v>128</v>
      </c>
      <c r="E170" s="181" t="s">
        <v>563</v>
      </c>
      <c r="F170" s="182" t="s">
        <v>564</v>
      </c>
      <c r="G170" s="183" t="s">
        <v>396</v>
      </c>
      <c r="H170" s="184">
        <v>1.02</v>
      </c>
      <c r="I170" s="185">
        <v>36.67</v>
      </c>
      <c r="J170" s="186">
        <f t="shared" si="20"/>
        <v>37.4</v>
      </c>
      <c r="K170" s="187"/>
      <c r="L170" s="188"/>
      <c r="M170" s="207" t="s">
        <v>1</v>
      </c>
      <c r="N170" s="208" t="s">
        <v>42</v>
      </c>
      <c r="O170" s="205">
        <v>0</v>
      </c>
      <c r="P170" s="205">
        <f t="shared" si="21"/>
        <v>0</v>
      </c>
      <c r="Q170" s="205">
        <v>0</v>
      </c>
      <c r="R170" s="205">
        <f t="shared" si="22"/>
        <v>0</v>
      </c>
      <c r="S170" s="205">
        <v>0</v>
      </c>
      <c r="T170" s="206">
        <f t="shared" si="23"/>
        <v>0</v>
      </c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R170" s="193" t="s">
        <v>162</v>
      </c>
      <c r="AT170" s="193" t="s">
        <v>128</v>
      </c>
      <c r="AU170" s="193" t="s">
        <v>138</v>
      </c>
      <c r="AY170" s="14" t="s">
        <v>131</v>
      </c>
      <c r="BE170" s="194">
        <f t="shared" si="24"/>
        <v>0</v>
      </c>
      <c r="BF170" s="194">
        <f t="shared" si="25"/>
        <v>37.4</v>
      </c>
      <c r="BG170" s="194">
        <f t="shared" si="26"/>
        <v>0</v>
      </c>
      <c r="BH170" s="194">
        <f t="shared" si="27"/>
        <v>0</v>
      </c>
      <c r="BI170" s="194">
        <f t="shared" si="28"/>
        <v>0</v>
      </c>
      <c r="BJ170" s="14" t="s">
        <v>138</v>
      </c>
      <c r="BK170" s="194">
        <f t="shared" si="29"/>
        <v>37.4</v>
      </c>
      <c r="BL170" s="14" t="s">
        <v>154</v>
      </c>
      <c r="BM170" s="193" t="s">
        <v>565</v>
      </c>
    </row>
    <row r="171" spans="1:65" s="2" customFormat="1" ht="24.2" customHeight="1">
      <c r="A171" s="28"/>
      <c r="B171" s="29"/>
      <c r="C171" s="195" t="s">
        <v>227</v>
      </c>
      <c r="D171" s="195" t="s">
        <v>150</v>
      </c>
      <c r="E171" s="196" t="s">
        <v>566</v>
      </c>
      <c r="F171" s="197" t="s">
        <v>567</v>
      </c>
      <c r="G171" s="198" t="s">
        <v>200</v>
      </c>
      <c r="H171" s="199">
        <v>1</v>
      </c>
      <c r="I171" s="200">
        <v>14.31</v>
      </c>
      <c r="J171" s="201">
        <f t="shared" si="20"/>
        <v>14.31</v>
      </c>
      <c r="K171" s="202"/>
      <c r="L171" s="33"/>
      <c r="M171" s="203" t="s">
        <v>1</v>
      </c>
      <c r="N171" s="204" t="s">
        <v>42</v>
      </c>
      <c r="O171" s="205">
        <v>1.002</v>
      </c>
      <c r="P171" s="205">
        <f t="shared" si="21"/>
        <v>1.002</v>
      </c>
      <c r="Q171" s="205">
        <v>6.3E-3</v>
      </c>
      <c r="R171" s="205">
        <f t="shared" si="22"/>
        <v>6.3E-3</v>
      </c>
      <c r="S171" s="205">
        <v>0</v>
      </c>
      <c r="T171" s="206">
        <f t="shared" si="23"/>
        <v>0</v>
      </c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R171" s="193" t="s">
        <v>154</v>
      </c>
      <c r="AT171" s="193" t="s">
        <v>150</v>
      </c>
      <c r="AU171" s="193" t="s">
        <v>138</v>
      </c>
      <c r="AY171" s="14" t="s">
        <v>131</v>
      </c>
      <c r="BE171" s="194">
        <f t="shared" si="24"/>
        <v>0</v>
      </c>
      <c r="BF171" s="194">
        <f t="shared" si="25"/>
        <v>14.31</v>
      </c>
      <c r="BG171" s="194">
        <f t="shared" si="26"/>
        <v>0</v>
      </c>
      <c r="BH171" s="194">
        <f t="shared" si="27"/>
        <v>0</v>
      </c>
      <c r="BI171" s="194">
        <f t="shared" si="28"/>
        <v>0</v>
      </c>
      <c r="BJ171" s="14" t="s">
        <v>138</v>
      </c>
      <c r="BK171" s="194">
        <f t="shared" si="29"/>
        <v>14.31</v>
      </c>
      <c r="BL171" s="14" t="s">
        <v>154</v>
      </c>
      <c r="BM171" s="193" t="s">
        <v>568</v>
      </c>
    </row>
    <row r="172" spans="1:65" s="2" customFormat="1" ht="14.45" customHeight="1">
      <c r="A172" s="28"/>
      <c r="B172" s="29"/>
      <c r="C172" s="180" t="s">
        <v>301</v>
      </c>
      <c r="D172" s="180" t="s">
        <v>128</v>
      </c>
      <c r="E172" s="181" t="s">
        <v>569</v>
      </c>
      <c r="F172" s="182" t="s">
        <v>570</v>
      </c>
      <c r="G172" s="183" t="s">
        <v>396</v>
      </c>
      <c r="H172" s="184">
        <v>1</v>
      </c>
      <c r="I172" s="185">
        <v>68.849999999999994</v>
      </c>
      <c r="J172" s="186">
        <f t="shared" si="20"/>
        <v>68.849999999999994</v>
      </c>
      <c r="K172" s="187"/>
      <c r="L172" s="188"/>
      <c r="M172" s="207" t="s">
        <v>1</v>
      </c>
      <c r="N172" s="208" t="s">
        <v>42</v>
      </c>
      <c r="O172" s="205">
        <v>0</v>
      </c>
      <c r="P172" s="205">
        <f t="shared" si="21"/>
        <v>0</v>
      </c>
      <c r="Q172" s="205">
        <v>0</v>
      </c>
      <c r="R172" s="205">
        <f t="shared" si="22"/>
        <v>0</v>
      </c>
      <c r="S172" s="205">
        <v>0</v>
      </c>
      <c r="T172" s="206">
        <f t="shared" si="23"/>
        <v>0</v>
      </c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R172" s="193" t="s">
        <v>162</v>
      </c>
      <c r="AT172" s="193" t="s">
        <v>128</v>
      </c>
      <c r="AU172" s="193" t="s">
        <v>138</v>
      </c>
      <c r="AY172" s="14" t="s">
        <v>131</v>
      </c>
      <c r="BE172" s="194">
        <f t="shared" si="24"/>
        <v>0</v>
      </c>
      <c r="BF172" s="194">
        <f t="shared" si="25"/>
        <v>68.849999999999994</v>
      </c>
      <c r="BG172" s="194">
        <f t="shared" si="26"/>
        <v>0</v>
      </c>
      <c r="BH172" s="194">
        <f t="shared" si="27"/>
        <v>0</v>
      </c>
      <c r="BI172" s="194">
        <f t="shared" si="28"/>
        <v>0</v>
      </c>
      <c r="BJ172" s="14" t="s">
        <v>138</v>
      </c>
      <c r="BK172" s="194">
        <f t="shared" si="29"/>
        <v>68.849999999999994</v>
      </c>
      <c r="BL172" s="14" t="s">
        <v>154</v>
      </c>
      <c r="BM172" s="193" t="s">
        <v>571</v>
      </c>
    </row>
    <row r="173" spans="1:65" s="2" customFormat="1" ht="24.2" customHeight="1">
      <c r="A173" s="28"/>
      <c r="B173" s="29"/>
      <c r="C173" s="195" t="s">
        <v>230</v>
      </c>
      <c r="D173" s="195" t="s">
        <v>150</v>
      </c>
      <c r="E173" s="196" t="s">
        <v>572</v>
      </c>
      <c r="F173" s="197" t="s">
        <v>573</v>
      </c>
      <c r="G173" s="198" t="s">
        <v>396</v>
      </c>
      <c r="H173" s="199">
        <v>1</v>
      </c>
      <c r="I173" s="200">
        <v>11.21</v>
      </c>
      <c r="J173" s="201">
        <f t="shared" si="20"/>
        <v>11.21</v>
      </c>
      <c r="K173" s="202"/>
      <c r="L173" s="33"/>
      <c r="M173" s="203" t="s">
        <v>1</v>
      </c>
      <c r="N173" s="204" t="s">
        <v>42</v>
      </c>
      <c r="O173" s="205">
        <v>0</v>
      </c>
      <c r="P173" s="205">
        <f t="shared" si="21"/>
        <v>0</v>
      </c>
      <c r="Q173" s="205">
        <v>0</v>
      </c>
      <c r="R173" s="205">
        <f t="shared" si="22"/>
        <v>0</v>
      </c>
      <c r="S173" s="205">
        <v>0</v>
      </c>
      <c r="T173" s="206">
        <f t="shared" si="23"/>
        <v>0</v>
      </c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R173" s="193" t="s">
        <v>154</v>
      </c>
      <c r="AT173" s="193" t="s">
        <v>150</v>
      </c>
      <c r="AU173" s="193" t="s">
        <v>138</v>
      </c>
      <c r="AY173" s="14" t="s">
        <v>131</v>
      </c>
      <c r="BE173" s="194">
        <f t="shared" si="24"/>
        <v>0</v>
      </c>
      <c r="BF173" s="194">
        <f t="shared" si="25"/>
        <v>11.21</v>
      </c>
      <c r="BG173" s="194">
        <f t="shared" si="26"/>
        <v>0</v>
      </c>
      <c r="BH173" s="194">
        <f t="shared" si="27"/>
        <v>0</v>
      </c>
      <c r="BI173" s="194">
        <f t="shared" si="28"/>
        <v>0</v>
      </c>
      <c r="BJ173" s="14" t="s">
        <v>138</v>
      </c>
      <c r="BK173" s="194">
        <f t="shared" si="29"/>
        <v>11.21</v>
      </c>
      <c r="BL173" s="14" t="s">
        <v>154</v>
      </c>
      <c r="BM173" s="193" t="s">
        <v>574</v>
      </c>
    </row>
    <row r="174" spans="1:65" s="2" customFormat="1" ht="14.45" customHeight="1">
      <c r="A174" s="28"/>
      <c r="B174" s="29"/>
      <c r="C174" s="180" t="s">
        <v>308</v>
      </c>
      <c r="D174" s="180" t="s">
        <v>128</v>
      </c>
      <c r="E174" s="181" t="s">
        <v>575</v>
      </c>
      <c r="F174" s="182" t="s">
        <v>576</v>
      </c>
      <c r="G174" s="183" t="s">
        <v>396</v>
      </c>
      <c r="H174" s="184">
        <v>1</v>
      </c>
      <c r="I174" s="185">
        <v>8.8699999999999992</v>
      </c>
      <c r="J174" s="186">
        <f t="shared" si="20"/>
        <v>8.8699999999999992</v>
      </c>
      <c r="K174" s="187"/>
      <c r="L174" s="188"/>
      <c r="M174" s="207" t="s">
        <v>1</v>
      </c>
      <c r="N174" s="208" t="s">
        <v>42</v>
      </c>
      <c r="O174" s="205">
        <v>0</v>
      </c>
      <c r="P174" s="205">
        <f t="shared" si="21"/>
        <v>0</v>
      </c>
      <c r="Q174" s="205">
        <v>0</v>
      </c>
      <c r="R174" s="205">
        <f t="shared" si="22"/>
        <v>0</v>
      </c>
      <c r="S174" s="205">
        <v>0</v>
      </c>
      <c r="T174" s="206">
        <f t="shared" si="23"/>
        <v>0</v>
      </c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R174" s="193" t="s">
        <v>162</v>
      </c>
      <c r="AT174" s="193" t="s">
        <v>128</v>
      </c>
      <c r="AU174" s="193" t="s">
        <v>138</v>
      </c>
      <c r="AY174" s="14" t="s">
        <v>131</v>
      </c>
      <c r="BE174" s="194">
        <f t="shared" si="24"/>
        <v>0</v>
      </c>
      <c r="BF174" s="194">
        <f t="shared" si="25"/>
        <v>8.8699999999999992</v>
      </c>
      <c r="BG174" s="194">
        <f t="shared" si="26"/>
        <v>0</v>
      </c>
      <c r="BH174" s="194">
        <f t="shared" si="27"/>
        <v>0</v>
      </c>
      <c r="BI174" s="194">
        <f t="shared" si="28"/>
        <v>0</v>
      </c>
      <c r="BJ174" s="14" t="s">
        <v>138</v>
      </c>
      <c r="BK174" s="194">
        <f t="shared" si="29"/>
        <v>8.8699999999999992</v>
      </c>
      <c r="BL174" s="14" t="s">
        <v>154</v>
      </c>
      <c r="BM174" s="193" t="s">
        <v>577</v>
      </c>
    </row>
    <row r="175" spans="1:65" s="2" customFormat="1" ht="24.2" customHeight="1">
      <c r="A175" s="28"/>
      <c r="B175" s="29"/>
      <c r="C175" s="195" t="s">
        <v>234</v>
      </c>
      <c r="D175" s="195" t="s">
        <v>150</v>
      </c>
      <c r="E175" s="196" t="s">
        <v>578</v>
      </c>
      <c r="F175" s="197" t="s">
        <v>579</v>
      </c>
      <c r="G175" s="198" t="s">
        <v>200</v>
      </c>
      <c r="H175" s="199">
        <v>1</v>
      </c>
      <c r="I175" s="200">
        <v>4.09</v>
      </c>
      <c r="J175" s="201">
        <f t="shared" si="20"/>
        <v>4.09</v>
      </c>
      <c r="K175" s="202"/>
      <c r="L175" s="33"/>
      <c r="M175" s="203" t="s">
        <v>1</v>
      </c>
      <c r="N175" s="204" t="s">
        <v>42</v>
      </c>
      <c r="O175" s="205">
        <v>0.318</v>
      </c>
      <c r="P175" s="205">
        <f t="shared" si="21"/>
        <v>0.318</v>
      </c>
      <c r="Q175" s="205">
        <v>2.1919999999999999E-4</v>
      </c>
      <c r="R175" s="205">
        <f t="shared" si="22"/>
        <v>2.1919999999999999E-4</v>
      </c>
      <c r="S175" s="205">
        <v>0</v>
      </c>
      <c r="T175" s="206">
        <f t="shared" si="23"/>
        <v>0</v>
      </c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R175" s="193" t="s">
        <v>154</v>
      </c>
      <c r="AT175" s="193" t="s">
        <v>150</v>
      </c>
      <c r="AU175" s="193" t="s">
        <v>138</v>
      </c>
      <c r="AY175" s="14" t="s">
        <v>131</v>
      </c>
      <c r="BE175" s="194">
        <f t="shared" si="24"/>
        <v>0</v>
      </c>
      <c r="BF175" s="194">
        <f t="shared" si="25"/>
        <v>4.09</v>
      </c>
      <c r="BG175" s="194">
        <f t="shared" si="26"/>
        <v>0</v>
      </c>
      <c r="BH175" s="194">
        <f t="shared" si="27"/>
        <v>0</v>
      </c>
      <c r="BI175" s="194">
        <f t="shared" si="28"/>
        <v>0</v>
      </c>
      <c r="BJ175" s="14" t="s">
        <v>138</v>
      </c>
      <c r="BK175" s="194">
        <f t="shared" si="29"/>
        <v>4.09</v>
      </c>
      <c r="BL175" s="14" t="s">
        <v>154</v>
      </c>
      <c r="BM175" s="193" t="s">
        <v>580</v>
      </c>
    </row>
    <row r="176" spans="1:65" s="2" customFormat="1" ht="24.2" customHeight="1">
      <c r="A176" s="28"/>
      <c r="B176" s="29"/>
      <c r="C176" s="195" t="s">
        <v>315</v>
      </c>
      <c r="D176" s="195" t="s">
        <v>150</v>
      </c>
      <c r="E176" s="196" t="s">
        <v>319</v>
      </c>
      <c r="F176" s="197" t="s">
        <v>320</v>
      </c>
      <c r="G176" s="198" t="s">
        <v>200</v>
      </c>
      <c r="H176" s="199">
        <v>2</v>
      </c>
      <c r="I176" s="200">
        <v>4.92</v>
      </c>
      <c r="J176" s="201">
        <f t="shared" si="20"/>
        <v>9.84</v>
      </c>
      <c r="K176" s="202"/>
      <c r="L176" s="33"/>
      <c r="M176" s="203" t="s">
        <v>1</v>
      </c>
      <c r="N176" s="204" t="s">
        <v>42</v>
      </c>
      <c r="O176" s="205">
        <v>0.38100000000000001</v>
      </c>
      <c r="P176" s="205">
        <f t="shared" si="21"/>
        <v>0.76200000000000001</v>
      </c>
      <c r="Q176" s="205">
        <v>2.4971999999999999E-4</v>
      </c>
      <c r="R176" s="205">
        <f t="shared" si="22"/>
        <v>4.9943999999999998E-4</v>
      </c>
      <c r="S176" s="205">
        <v>0</v>
      </c>
      <c r="T176" s="206">
        <f t="shared" si="23"/>
        <v>0</v>
      </c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R176" s="193" t="s">
        <v>154</v>
      </c>
      <c r="AT176" s="193" t="s">
        <v>150</v>
      </c>
      <c r="AU176" s="193" t="s">
        <v>138</v>
      </c>
      <c r="AY176" s="14" t="s">
        <v>131</v>
      </c>
      <c r="BE176" s="194">
        <f t="shared" si="24"/>
        <v>0</v>
      </c>
      <c r="BF176" s="194">
        <f t="shared" si="25"/>
        <v>9.84</v>
      </c>
      <c r="BG176" s="194">
        <f t="shared" si="26"/>
        <v>0</v>
      </c>
      <c r="BH176" s="194">
        <f t="shared" si="27"/>
        <v>0</v>
      </c>
      <c r="BI176" s="194">
        <f t="shared" si="28"/>
        <v>0</v>
      </c>
      <c r="BJ176" s="14" t="s">
        <v>138</v>
      </c>
      <c r="BK176" s="194">
        <f t="shared" si="29"/>
        <v>9.84</v>
      </c>
      <c r="BL176" s="14" t="s">
        <v>154</v>
      </c>
      <c r="BM176" s="193" t="s">
        <v>581</v>
      </c>
    </row>
    <row r="177" spans="1:65" s="2" customFormat="1" ht="14.45" customHeight="1">
      <c r="A177" s="28"/>
      <c r="B177" s="29"/>
      <c r="C177" s="180" t="s">
        <v>237</v>
      </c>
      <c r="D177" s="180" t="s">
        <v>128</v>
      </c>
      <c r="E177" s="181" t="s">
        <v>582</v>
      </c>
      <c r="F177" s="182" t="s">
        <v>583</v>
      </c>
      <c r="G177" s="183" t="s">
        <v>396</v>
      </c>
      <c r="H177" s="184">
        <v>2</v>
      </c>
      <c r="I177" s="185">
        <v>3.1</v>
      </c>
      <c r="J177" s="186">
        <f t="shared" si="20"/>
        <v>6.2</v>
      </c>
      <c r="K177" s="187"/>
      <c r="L177" s="188"/>
      <c r="M177" s="207" t="s">
        <v>1</v>
      </c>
      <c r="N177" s="208" t="s">
        <v>42</v>
      </c>
      <c r="O177" s="205">
        <v>0</v>
      </c>
      <c r="P177" s="205">
        <f t="shared" si="21"/>
        <v>0</v>
      </c>
      <c r="Q177" s="205">
        <v>0</v>
      </c>
      <c r="R177" s="205">
        <f t="shared" si="22"/>
        <v>0</v>
      </c>
      <c r="S177" s="205">
        <v>0</v>
      </c>
      <c r="T177" s="206">
        <f t="shared" si="23"/>
        <v>0</v>
      </c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R177" s="193" t="s">
        <v>162</v>
      </c>
      <c r="AT177" s="193" t="s">
        <v>128</v>
      </c>
      <c r="AU177" s="193" t="s">
        <v>138</v>
      </c>
      <c r="AY177" s="14" t="s">
        <v>131</v>
      </c>
      <c r="BE177" s="194">
        <f t="shared" si="24"/>
        <v>0</v>
      </c>
      <c r="BF177" s="194">
        <f t="shared" si="25"/>
        <v>6.2</v>
      </c>
      <c r="BG177" s="194">
        <f t="shared" si="26"/>
        <v>0</v>
      </c>
      <c r="BH177" s="194">
        <f t="shared" si="27"/>
        <v>0</v>
      </c>
      <c r="BI177" s="194">
        <f t="shared" si="28"/>
        <v>0</v>
      </c>
      <c r="BJ177" s="14" t="s">
        <v>138</v>
      </c>
      <c r="BK177" s="194">
        <f t="shared" si="29"/>
        <v>6.2</v>
      </c>
      <c r="BL177" s="14" t="s">
        <v>154</v>
      </c>
      <c r="BM177" s="193" t="s">
        <v>584</v>
      </c>
    </row>
    <row r="178" spans="1:65" s="2" customFormat="1" ht="14.45" customHeight="1">
      <c r="A178" s="28"/>
      <c r="B178" s="29"/>
      <c r="C178" s="180" t="s">
        <v>322</v>
      </c>
      <c r="D178" s="180" t="s">
        <v>128</v>
      </c>
      <c r="E178" s="181" t="s">
        <v>412</v>
      </c>
      <c r="F178" s="182" t="s">
        <v>413</v>
      </c>
      <c r="G178" s="183" t="s">
        <v>396</v>
      </c>
      <c r="H178" s="184">
        <v>3</v>
      </c>
      <c r="I178" s="185">
        <v>0.23</v>
      </c>
      <c r="J178" s="186">
        <f t="shared" si="20"/>
        <v>0.69</v>
      </c>
      <c r="K178" s="187"/>
      <c r="L178" s="188"/>
      <c r="M178" s="207" t="s">
        <v>1</v>
      </c>
      <c r="N178" s="208" t="s">
        <v>42</v>
      </c>
      <c r="O178" s="205">
        <v>0</v>
      </c>
      <c r="P178" s="205">
        <f t="shared" si="21"/>
        <v>0</v>
      </c>
      <c r="Q178" s="205">
        <v>0</v>
      </c>
      <c r="R178" s="205">
        <f t="shared" si="22"/>
        <v>0</v>
      </c>
      <c r="S178" s="205">
        <v>0</v>
      </c>
      <c r="T178" s="206">
        <f t="shared" si="23"/>
        <v>0</v>
      </c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R178" s="193" t="s">
        <v>162</v>
      </c>
      <c r="AT178" s="193" t="s">
        <v>128</v>
      </c>
      <c r="AU178" s="193" t="s">
        <v>138</v>
      </c>
      <c r="AY178" s="14" t="s">
        <v>131</v>
      </c>
      <c r="BE178" s="194">
        <f t="shared" si="24"/>
        <v>0</v>
      </c>
      <c r="BF178" s="194">
        <f t="shared" si="25"/>
        <v>0.69</v>
      </c>
      <c r="BG178" s="194">
        <f t="shared" si="26"/>
        <v>0</v>
      </c>
      <c r="BH178" s="194">
        <f t="shared" si="27"/>
        <v>0</v>
      </c>
      <c r="BI178" s="194">
        <f t="shared" si="28"/>
        <v>0</v>
      </c>
      <c r="BJ178" s="14" t="s">
        <v>138</v>
      </c>
      <c r="BK178" s="194">
        <f t="shared" si="29"/>
        <v>0.69</v>
      </c>
      <c r="BL178" s="14" t="s">
        <v>154</v>
      </c>
      <c r="BM178" s="193" t="s">
        <v>585</v>
      </c>
    </row>
    <row r="179" spans="1:65" s="12" customFormat="1" ht="22.9" customHeight="1">
      <c r="B179" s="165"/>
      <c r="C179" s="166"/>
      <c r="D179" s="167" t="s">
        <v>75</v>
      </c>
      <c r="E179" s="178" t="s">
        <v>349</v>
      </c>
      <c r="F179" s="178" t="s">
        <v>586</v>
      </c>
      <c r="G179" s="166"/>
      <c r="H179" s="166"/>
      <c r="I179" s="166"/>
      <c r="J179" s="179">
        <f>BK179</f>
        <v>444.98</v>
      </c>
      <c r="K179" s="166"/>
      <c r="L179" s="170"/>
      <c r="M179" s="171"/>
      <c r="N179" s="172"/>
      <c r="O179" s="172"/>
      <c r="P179" s="173">
        <f>P180</f>
        <v>29.012811999999997</v>
      </c>
      <c r="Q179" s="172"/>
      <c r="R179" s="173">
        <f>R180</f>
        <v>0</v>
      </c>
      <c r="S179" s="172"/>
      <c r="T179" s="174">
        <f>T180</f>
        <v>0</v>
      </c>
      <c r="AR179" s="175" t="s">
        <v>83</v>
      </c>
      <c r="AT179" s="176" t="s">
        <v>75</v>
      </c>
      <c r="AU179" s="176" t="s">
        <v>83</v>
      </c>
      <c r="AY179" s="175" t="s">
        <v>131</v>
      </c>
      <c r="BK179" s="177">
        <f>BK180</f>
        <v>444.98</v>
      </c>
    </row>
    <row r="180" spans="1:65" s="2" customFormat="1" ht="24.2" customHeight="1">
      <c r="A180" s="28"/>
      <c r="B180" s="29"/>
      <c r="C180" s="195" t="s">
        <v>241</v>
      </c>
      <c r="D180" s="195" t="s">
        <v>150</v>
      </c>
      <c r="E180" s="196" t="s">
        <v>351</v>
      </c>
      <c r="F180" s="197" t="s">
        <v>352</v>
      </c>
      <c r="G180" s="198" t="s">
        <v>587</v>
      </c>
      <c r="H180" s="199">
        <v>22.507999999999999</v>
      </c>
      <c r="I180" s="200">
        <v>19.77</v>
      </c>
      <c r="J180" s="201">
        <f>ROUND(I180*H180,2)</f>
        <v>444.98</v>
      </c>
      <c r="K180" s="202"/>
      <c r="L180" s="33"/>
      <c r="M180" s="203" t="s">
        <v>1</v>
      </c>
      <c r="N180" s="204" t="s">
        <v>42</v>
      </c>
      <c r="O180" s="205">
        <v>1.2889999999999999</v>
      </c>
      <c r="P180" s="205">
        <f>O180*H180</f>
        <v>29.012811999999997</v>
      </c>
      <c r="Q180" s="205">
        <v>0</v>
      </c>
      <c r="R180" s="205">
        <f>Q180*H180</f>
        <v>0</v>
      </c>
      <c r="S180" s="205">
        <v>0</v>
      </c>
      <c r="T180" s="206">
        <f>S180*H180</f>
        <v>0</v>
      </c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R180" s="193" t="s">
        <v>154</v>
      </c>
      <c r="AT180" s="193" t="s">
        <v>150</v>
      </c>
      <c r="AU180" s="193" t="s">
        <v>138</v>
      </c>
      <c r="AY180" s="14" t="s">
        <v>131</v>
      </c>
      <c r="BE180" s="194">
        <f>IF(N180="základná",J180,0)</f>
        <v>0</v>
      </c>
      <c r="BF180" s="194">
        <f>IF(N180="znížená",J180,0)</f>
        <v>444.98</v>
      </c>
      <c r="BG180" s="194">
        <f>IF(N180="zákl. prenesená",J180,0)</f>
        <v>0</v>
      </c>
      <c r="BH180" s="194">
        <f>IF(N180="zníž. prenesená",J180,0)</f>
        <v>0</v>
      </c>
      <c r="BI180" s="194">
        <f>IF(N180="nulová",J180,0)</f>
        <v>0</v>
      </c>
      <c r="BJ180" s="14" t="s">
        <v>138</v>
      </c>
      <c r="BK180" s="194">
        <f>ROUND(I180*H180,2)</f>
        <v>444.98</v>
      </c>
      <c r="BL180" s="14" t="s">
        <v>154</v>
      </c>
      <c r="BM180" s="193" t="s">
        <v>588</v>
      </c>
    </row>
    <row r="181" spans="1:65" s="12" customFormat="1" ht="25.9" customHeight="1">
      <c r="B181" s="165"/>
      <c r="C181" s="166"/>
      <c r="D181" s="167" t="s">
        <v>75</v>
      </c>
      <c r="E181" s="168" t="s">
        <v>128</v>
      </c>
      <c r="F181" s="168" t="s">
        <v>129</v>
      </c>
      <c r="G181" s="166"/>
      <c r="H181" s="166"/>
      <c r="I181" s="166"/>
      <c r="J181" s="169">
        <f>BK181</f>
        <v>39.47</v>
      </c>
      <c r="K181" s="166"/>
      <c r="L181" s="170"/>
      <c r="M181" s="171"/>
      <c r="N181" s="172"/>
      <c r="O181" s="172"/>
      <c r="P181" s="173">
        <f>P182</f>
        <v>1.8590000000000002</v>
      </c>
      <c r="Q181" s="172"/>
      <c r="R181" s="173">
        <f>R182</f>
        <v>1.2012000000000002E-2</v>
      </c>
      <c r="S181" s="172"/>
      <c r="T181" s="174">
        <f>T182</f>
        <v>0</v>
      </c>
      <c r="AR181" s="175" t="s">
        <v>130</v>
      </c>
      <c r="AT181" s="176" t="s">
        <v>75</v>
      </c>
      <c r="AU181" s="176" t="s">
        <v>13</v>
      </c>
      <c r="AY181" s="175" t="s">
        <v>131</v>
      </c>
      <c r="BK181" s="177">
        <f>BK182</f>
        <v>39.47</v>
      </c>
    </row>
    <row r="182" spans="1:65" s="12" customFormat="1" ht="22.9" customHeight="1">
      <c r="B182" s="165"/>
      <c r="C182" s="166"/>
      <c r="D182" s="167" t="s">
        <v>75</v>
      </c>
      <c r="E182" s="178" t="s">
        <v>589</v>
      </c>
      <c r="F182" s="178" t="s">
        <v>590</v>
      </c>
      <c r="G182" s="166"/>
      <c r="H182" s="166"/>
      <c r="I182" s="166"/>
      <c r="J182" s="179">
        <f>BK182</f>
        <v>39.47</v>
      </c>
      <c r="K182" s="166"/>
      <c r="L182" s="170"/>
      <c r="M182" s="171"/>
      <c r="N182" s="172"/>
      <c r="O182" s="172"/>
      <c r="P182" s="173">
        <f>SUM(P183:P184)</f>
        <v>1.8590000000000002</v>
      </c>
      <c r="Q182" s="172"/>
      <c r="R182" s="173">
        <f>SUM(R183:R184)</f>
        <v>1.2012000000000002E-2</v>
      </c>
      <c r="S182" s="172"/>
      <c r="T182" s="174">
        <f>SUM(T183:T184)</f>
        <v>0</v>
      </c>
      <c r="AR182" s="175" t="s">
        <v>130</v>
      </c>
      <c r="AT182" s="176" t="s">
        <v>75</v>
      </c>
      <c r="AU182" s="176" t="s">
        <v>83</v>
      </c>
      <c r="AY182" s="175" t="s">
        <v>131</v>
      </c>
      <c r="BK182" s="177">
        <f>SUM(BK183:BK184)</f>
        <v>39.47</v>
      </c>
    </row>
    <row r="183" spans="1:65" s="2" customFormat="1" ht="24.2" customHeight="1">
      <c r="A183" s="28"/>
      <c r="B183" s="29"/>
      <c r="C183" s="195" t="s">
        <v>591</v>
      </c>
      <c r="D183" s="195" t="s">
        <v>150</v>
      </c>
      <c r="E183" s="196" t="s">
        <v>592</v>
      </c>
      <c r="F183" s="197" t="s">
        <v>593</v>
      </c>
      <c r="G183" s="198" t="s">
        <v>128</v>
      </c>
      <c r="H183" s="199">
        <v>57.2</v>
      </c>
      <c r="I183" s="200">
        <v>0.3</v>
      </c>
      <c r="J183" s="201">
        <f>ROUND(I183*H183,2)</f>
        <v>17.16</v>
      </c>
      <c r="K183" s="202"/>
      <c r="L183" s="33"/>
      <c r="M183" s="203" t="s">
        <v>1</v>
      </c>
      <c r="N183" s="204" t="s">
        <v>42</v>
      </c>
      <c r="O183" s="205">
        <v>3.2500000000000001E-2</v>
      </c>
      <c r="P183" s="205">
        <f>O183*H183</f>
        <v>1.8590000000000002</v>
      </c>
      <c r="Q183" s="205">
        <v>0</v>
      </c>
      <c r="R183" s="205">
        <f>Q183*H183</f>
        <v>0</v>
      </c>
      <c r="S183" s="205">
        <v>0</v>
      </c>
      <c r="T183" s="206">
        <f>S183*H183</f>
        <v>0</v>
      </c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R183" s="193" t="s">
        <v>139</v>
      </c>
      <c r="AT183" s="193" t="s">
        <v>150</v>
      </c>
      <c r="AU183" s="193" t="s">
        <v>138</v>
      </c>
      <c r="AY183" s="14" t="s">
        <v>131</v>
      </c>
      <c r="BE183" s="194">
        <f>IF(N183="základná",J183,0)</f>
        <v>0</v>
      </c>
      <c r="BF183" s="194">
        <f>IF(N183="znížená",J183,0)</f>
        <v>17.16</v>
      </c>
      <c r="BG183" s="194">
        <f>IF(N183="zákl. prenesená",J183,0)</f>
        <v>0</v>
      </c>
      <c r="BH183" s="194">
        <f>IF(N183="zníž. prenesená",J183,0)</f>
        <v>0</v>
      </c>
      <c r="BI183" s="194">
        <f>IF(N183="nulová",J183,0)</f>
        <v>0</v>
      </c>
      <c r="BJ183" s="14" t="s">
        <v>138</v>
      </c>
      <c r="BK183" s="194">
        <f>ROUND(I183*H183,2)</f>
        <v>17.16</v>
      </c>
      <c r="BL183" s="14" t="s">
        <v>139</v>
      </c>
      <c r="BM183" s="193" t="s">
        <v>594</v>
      </c>
    </row>
    <row r="184" spans="1:65" s="2" customFormat="1" ht="14.45" customHeight="1">
      <c r="A184" s="28"/>
      <c r="B184" s="29"/>
      <c r="C184" s="180" t="s">
        <v>244</v>
      </c>
      <c r="D184" s="180" t="s">
        <v>128</v>
      </c>
      <c r="E184" s="181" t="s">
        <v>595</v>
      </c>
      <c r="F184" s="182" t="s">
        <v>596</v>
      </c>
      <c r="G184" s="183" t="s">
        <v>128</v>
      </c>
      <c r="H184" s="184">
        <v>57.2</v>
      </c>
      <c r="I184" s="185">
        <v>0.39</v>
      </c>
      <c r="J184" s="186">
        <f>ROUND(I184*H184,2)</f>
        <v>22.31</v>
      </c>
      <c r="K184" s="187"/>
      <c r="L184" s="188"/>
      <c r="M184" s="189" t="s">
        <v>1</v>
      </c>
      <c r="N184" s="190" t="s">
        <v>42</v>
      </c>
      <c r="O184" s="191">
        <v>0</v>
      </c>
      <c r="P184" s="191">
        <f>O184*H184</f>
        <v>0</v>
      </c>
      <c r="Q184" s="191">
        <v>2.1000000000000001E-4</v>
      </c>
      <c r="R184" s="191">
        <f>Q184*H184</f>
        <v>1.2012000000000002E-2</v>
      </c>
      <c r="S184" s="191">
        <v>0</v>
      </c>
      <c r="T184" s="192">
        <f>S184*H184</f>
        <v>0</v>
      </c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R184" s="193" t="s">
        <v>137</v>
      </c>
      <c r="AT184" s="193" t="s">
        <v>128</v>
      </c>
      <c r="AU184" s="193" t="s">
        <v>138</v>
      </c>
      <c r="AY184" s="14" t="s">
        <v>131</v>
      </c>
      <c r="BE184" s="194">
        <f>IF(N184="základná",J184,0)</f>
        <v>0</v>
      </c>
      <c r="BF184" s="194">
        <f>IF(N184="znížená",J184,0)</f>
        <v>22.31</v>
      </c>
      <c r="BG184" s="194">
        <f>IF(N184="zákl. prenesená",J184,0)</f>
        <v>0</v>
      </c>
      <c r="BH184" s="194">
        <f>IF(N184="zníž. prenesená",J184,0)</f>
        <v>0</v>
      </c>
      <c r="BI184" s="194">
        <f>IF(N184="nulová",J184,0)</f>
        <v>0</v>
      </c>
      <c r="BJ184" s="14" t="s">
        <v>138</v>
      </c>
      <c r="BK184" s="194">
        <f>ROUND(I184*H184,2)</f>
        <v>22.31</v>
      </c>
      <c r="BL184" s="14" t="s">
        <v>139</v>
      </c>
      <c r="BM184" s="193" t="s">
        <v>597</v>
      </c>
    </row>
    <row r="185" spans="1:65" s="2" customFormat="1" ht="6.95" customHeight="1">
      <c r="A185" s="28"/>
      <c r="B185" s="48"/>
      <c r="C185" s="49"/>
      <c r="D185" s="49"/>
      <c r="E185" s="49"/>
      <c r="F185" s="49"/>
      <c r="G185" s="49"/>
      <c r="H185" s="49"/>
      <c r="I185" s="49"/>
      <c r="J185" s="49"/>
      <c r="K185" s="49"/>
      <c r="L185" s="33"/>
      <c r="M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</row>
  </sheetData>
  <sheetProtection algorithmName="SHA-512" hashValue="ne9gripryl7pBkoYLLeMRB68f9wZRtA/7+c2D2v6QN0KcbUjeHgdnqt+LwTqc6gB68g4hrRacBH6nupX9NZJ6w==" saltValue="niN2beDRFEsyaoHvqnU1nHqLLg2OgkzqhX/I17yHeIUjP/jlhCewfUEy2zTi5wPMX9P8n+ZG5QWrPwq5bf6Rjg==" spinCount="100000" sheet="1" objects="1" scenarios="1" formatColumns="0" formatRows="0" autoFilter="0"/>
  <autoFilter ref="C123:K184"/>
  <mergeCells count="8">
    <mergeCell ref="E114:H114"/>
    <mergeCell ref="E116:H116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69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ht="11.25">
      <c r="A1" s="19"/>
    </row>
    <row r="2" spans="1:46" s="1" customFormat="1" ht="36.950000000000003" customHeight="1"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AT2" s="14" t="s">
        <v>102</v>
      </c>
    </row>
    <row r="3" spans="1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17"/>
      <c r="AT3" s="14" t="s">
        <v>13</v>
      </c>
    </row>
    <row r="4" spans="1:46" s="1" customFormat="1" ht="24.95" customHeight="1">
      <c r="B4" s="17"/>
      <c r="D4" s="104" t="s">
        <v>106</v>
      </c>
      <c r="L4" s="17"/>
      <c r="M4" s="105" t="s">
        <v>9</v>
      </c>
      <c r="AT4" s="14" t="s">
        <v>4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106" t="s">
        <v>14</v>
      </c>
      <c r="L6" s="17"/>
    </row>
    <row r="7" spans="1:46" s="1" customFormat="1" ht="16.5" customHeight="1">
      <c r="B7" s="17"/>
      <c r="E7" s="247" t="str">
        <f>'Rekapitulácia stavby'!K6</f>
        <v>Verejný vodovod v obci Janov vr. Zmeny</v>
      </c>
      <c r="F7" s="248"/>
      <c r="G7" s="248"/>
      <c r="H7" s="248"/>
      <c r="L7" s="17"/>
    </row>
    <row r="8" spans="1:46" s="2" customFormat="1" ht="12" customHeight="1">
      <c r="A8" s="28"/>
      <c r="B8" s="33"/>
      <c r="C8" s="28"/>
      <c r="D8" s="106" t="s">
        <v>107</v>
      </c>
      <c r="E8" s="28"/>
      <c r="F8" s="28"/>
      <c r="G8" s="28"/>
      <c r="H8" s="28"/>
      <c r="I8" s="28"/>
      <c r="J8" s="28"/>
      <c r="K8" s="28"/>
      <c r="L8" s="45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46" s="2" customFormat="1" ht="16.5" customHeight="1">
      <c r="A9" s="28"/>
      <c r="B9" s="33"/>
      <c r="C9" s="28"/>
      <c r="D9" s="28"/>
      <c r="E9" s="249" t="s">
        <v>598</v>
      </c>
      <c r="F9" s="250"/>
      <c r="G9" s="250"/>
      <c r="H9" s="250"/>
      <c r="I9" s="28"/>
      <c r="J9" s="28"/>
      <c r="K9" s="28"/>
      <c r="L9" s="45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46" s="2" customFormat="1" ht="11.25">
      <c r="A10" s="28"/>
      <c r="B10" s="33"/>
      <c r="C10" s="28"/>
      <c r="D10" s="28"/>
      <c r="E10" s="28"/>
      <c r="F10" s="28"/>
      <c r="G10" s="28"/>
      <c r="H10" s="28"/>
      <c r="I10" s="28"/>
      <c r="J10" s="28"/>
      <c r="K10" s="28"/>
      <c r="L10" s="45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46" s="2" customFormat="1" ht="12" customHeight="1">
      <c r="A11" s="28"/>
      <c r="B11" s="33"/>
      <c r="C11" s="28"/>
      <c r="D11" s="106" t="s">
        <v>16</v>
      </c>
      <c r="E11" s="28"/>
      <c r="F11" s="107" t="s">
        <v>1</v>
      </c>
      <c r="G11" s="28"/>
      <c r="H11" s="28"/>
      <c r="I11" s="106" t="s">
        <v>17</v>
      </c>
      <c r="J11" s="107" t="s">
        <v>1</v>
      </c>
      <c r="K11" s="28"/>
      <c r="L11" s="45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46" s="2" customFormat="1" ht="12" customHeight="1">
      <c r="A12" s="28"/>
      <c r="B12" s="33"/>
      <c r="C12" s="28"/>
      <c r="D12" s="106" t="s">
        <v>18</v>
      </c>
      <c r="E12" s="28"/>
      <c r="F12" s="107" t="s">
        <v>19</v>
      </c>
      <c r="G12" s="28"/>
      <c r="H12" s="28"/>
      <c r="I12" s="106" t="s">
        <v>20</v>
      </c>
      <c r="J12" s="108" t="str">
        <f>'Rekapitulácia stavby'!AN8</f>
        <v>21. 9. 2020</v>
      </c>
      <c r="K12" s="28"/>
      <c r="L12" s="45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46" s="2" customFormat="1" ht="10.9" customHeight="1">
      <c r="A13" s="28"/>
      <c r="B13" s="33"/>
      <c r="C13" s="28"/>
      <c r="D13" s="28"/>
      <c r="E13" s="28"/>
      <c r="F13" s="28"/>
      <c r="G13" s="28"/>
      <c r="H13" s="28"/>
      <c r="I13" s="28"/>
      <c r="J13" s="28"/>
      <c r="K13" s="28"/>
      <c r="L13" s="45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46" s="2" customFormat="1" ht="12" customHeight="1">
      <c r="A14" s="28"/>
      <c r="B14" s="33"/>
      <c r="C14" s="28"/>
      <c r="D14" s="106" t="s">
        <v>22</v>
      </c>
      <c r="E14" s="28"/>
      <c r="F14" s="28"/>
      <c r="G14" s="28"/>
      <c r="H14" s="28"/>
      <c r="I14" s="106" t="s">
        <v>23</v>
      </c>
      <c r="J14" s="107" t="s">
        <v>24</v>
      </c>
      <c r="K14" s="28"/>
      <c r="L14" s="45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46" s="2" customFormat="1" ht="18" customHeight="1">
      <c r="A15" s="28"/>
      <c r="B15" s="33"/>
      <c r="C15" s="28"/>
      <c r="D15" s="28"/>
      <c r="E15" s="107" t="s">
        <v>19</v>
      </c>
      <c r="F15" s="28"/>
      <c r="G15" s="28"/>
      <c r="H15" s="28"/>
      <c r="I15" s="106" t="s">
        <v>25</v>
      </c>
      <c r="J15" s="107" t="s">
        <v>1</v>
      </c>
      <c r="K15" s="28"/>
      <c r="L15" s="45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46" s="2" customFormat="1" ht="6.95" customHeight="1">
      <c r="A16" s="28"/>
      <c r="B16" s="33"/>
      <c r="C16" s="28"/>
      <c r="D16" s="28"/>
      <c r="E16" s="28"/>
      <c r="F16" s="28"/>
      <c r="G16" s="28"/>
      <c r="H16" s="28"/>
      <c r="I16" s="28"/>
      <c r="J16" s="28"/>
      <c r="K16" s="28"/>
      <c r="L16" s="45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>
      <c r="A17" s="28"/>
      <c r="B17" s="33"/>
      <c r="C17" s="28"/>
      <c r="D17" s="106" t="s">
        <v>26</v>
      </c>
      <c r="E17" s="28"/>
      <c r="F17" s="28"/>
      <c r="G17" s="28"/>
      <c r="H17" s="28"/>
      <c r="I17" s="106" t="s">
        <v>23</v>
      </c>
      <c r="J17" s="107" t="s">
        <v>27</v>
      </c>
      <c r="K17" s="28"/>
      <c r="L17" s="45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>
      <c r="A18" s="28"/>
      <c r="B18" s="33"/>
      <c r="C18" s="28"/>
      <c r="D18" s="28"/>
      <c r="E18" s="107" t="s">
        <v>28</v>
      </c>
      <c r="F18" s="28"/>
      <c r="G18" s="28"/>
      <c r="H18" s="28"/>
      <c r="I18" s="106" t="s">
        <v>25</v>
      </c>
      <c r="J18" s="107" t="s">
        <v>29</v>
      </c>
      <c r="K18" s="28"/>
      <c r="L18" s="45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5" customHeight="1">
      <c r="A19" s="28"/>
      <c r="B19" s="33"/>
      <c r="C19" s="28"/>
      <c r="D19" s="28"/>
      <c r="E19" s="28"/>
      <c r="F19" s="28"/>
      <c r="G19" s="28"/>
      <c r="H19" s="28"/>
      <c r="I19" s="28"/>
      <c r="J19" s="28"/>
      <c r="K19" s="28"/>
      <c r="L19" s="45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>
      <c r="A20" s="28"/>
      <c r="B20" s="33"/>
      <c r="C20" s="28"/>
      <c r="D20" s="106" t="s">
        <v>30</v>
      </c>
      <c r="E20" s="28"/>
      <c r="F20" s="28"/>
      <c r="G20" s="28"/>
      <c r="H20" s="28"/>
      <c r="I20" s="106" t="s">
        <v>23</v>
      </c>
      <c r="J20" s="107" t="s">
        <v>1</v>
      </c>
      <c r="K20" s="28"/>
      <c r="L20" s="45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>
      <c r="A21" s="28"/>
      <c r="B21" s="33"/>
      <c r="C21" s="28"/>
      <c r="D21" s="28"/>
      <c r="E21" s="107" t="s">
        <v>31</v>
      </c>
      <c r="F21" s="28"/>
      <c r="G21" s="28"/>
      <c r="H21" s="28"/>
      <c r="I21" s="106" t="s">
        <v>25</v>
      </c>
      <c r="J21" s="107" t="s">
        <v>1</v>
      </c>
      <c r="K21" s="28"/>
      <c r="L21" s="45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5" customHeight="1">
      <c r="A22" s="28"/>
      <c r="B22" s="33"/>
      <c r="C22" s="28"/>
      <c r="D22" s="28"/>
      <c r="E22" s="28"/>
      <c r="F22" s="28"/>
      <c r="G22" s="28"/>
      <c r="H22" s="28"/>
      <c r="I22" s="28"/>
      <c r="J22" s="28"/>
      <c r="K22" s="28"/>
      <c r="L22" s="45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>
      <c r="A23" s="28"/>
      <c r="B23" s="33"/>
      <c r="C23" s="28"/>
      <c r="D23" s="106" t="s">
        <v>33</v>
      </c>
      <c r="E23" s="28"/>
      <c r="F23" s="28"/>
      <c r="G23" s="28"/>
      <c r="H23" s="28"/>
      <c r="I23" s="106" t="s">
        <v>23</v>
      </c>
      <c r="J23" s="107" t="s">
        <v>1</v>
      </c>
      <c r="K23" s="28"/>
      <c r="L23" s="45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>
      <c r="A24" s="28"/>
      <c r="B24" s="33"/>
      <c r="C24" s="28"/>
      <c r="D24" s="28"/>
      <c r="E24" s="107" t="s">
        <v>34</v>
      </c>
      <c r="F24" s="28"/>
      <c r="G24" s="28"/>
      <c r="H24" s="28"/>
      <c r="I24" s="106" t="s">
        <v>25</v>
      </c>
      <c r="J24" s="107" t="s">
        <v>1</v>
      </c>
      <c r="K24" s="28"/>
      <c r="L24" s="45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5" customHeight="1">
      <c r="A25" s="28"/>
      <c r="B25" s="33"/>
      <c r="C25" s="28"/>
      <c r="D25" s="28"/>
      <c r="E25" s="28"/>
      <c r="F25" s="28"/>
      <c r="G25" s="28"/>
      <c r="H25" s="28"/>
      <c r="I25" s="28"/>
      <c r="J25" s="28"/>
      <c r="K25" s="28"/>
      <c r="L25" s="45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>
      <c r="A26" s="28"/>
      <c r="B26" s="33"/>
      <c r="C26" s="28"/>
      <c r="D26" s="106" t="s">
        <v>35</v>
      </c>
      <c r="E26" s="28"/>
      <c r="F26" s="28"/>
      <c r="G26" s="28"/>
      <c r="H26" s="28"/>
      <c r="I26" s="28"/>
      <c r="J26" s="28"/>
      <c r="K26" s="28"/>
      <c r="L26" s="45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>
      <c r="A27" s="109"/>
      <c r="B27" s="110"/>
      <c r="C27" s="109"/>
      <c r="D27" s="109"/>
      <c r="E27" s="251" t="s">
        <v>1</v>
      </c>
      <c r="F27" s="251"/>
      <c r="G27" s="251"/>
      <c r="H27" s="251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>
      <c r="A28" s="28"/>
      <c r="B28" s="33"/>
      <c r="C28" s="28"/>
      <c r="D28" s="28"/>
      <c r="E28" s="28"/>
      <c r="F28" s="28"/>
      <c r="G28" s="28"/>
      <c r="H28" s="28"/>
      <c r="I28" s="28"/>
      <c r="J28" s="28"/>
      <c r="K28" s="28"/>
      <c r="L28" s="45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5" customHeight="1">
      <c r="A29" s="28"/>
      <c r="B29" s="33"/>
      <c r="C29" s="28"/>
      <c r="D29" s="112"/>
      <c r="E29" s="112"/>
      <c r="F29" s="112"/>
      <c r="G29" s="112"/>
      <c r="H29" s="112"/>
      <c r="I29" s="112"/>
      <c r="J29" s="112"/>
      <c r="K29" s="112"/>
      <c r="L29" s="45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25.35" customHeight="1">
      <c r="A30" s="28"/>
      <c r="B30" s="33"/>
      <c r="C30" s="28"/>
      <c r="D30" s="113" t="s">
        <v>36</v>
      </c>
      <c r="E30" s="28"/>
      <c r="F30" s="28"/>
      <c r="G30" s="28"/>
      <c r="H30" s="28"/>
      <c r="I30" s="28"/>
      <c r="J30" s="114">
        <f>ROUND(J123, 2)</f>
        <v>16682.04</v>
      </c>
      <c r="K30" s="28"/>
      <c r="L30" s="45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5" customHeight="1">
      <c r="A31" s="28"/>
      <c r="B31" s="33"/>
      <c r="C31" s="28"/>
      <c r="D31" s="112"/>
      <c r="E31" s="112"/>
      <c r="F31" s="112"/>
      <c r="G31" s="112"/>
      <c r="H31" s="112"/>
      <c r="I31" s="112"/>
      <c r="J31" s="112"/>
      <c r="K31" s="112"/>
      <c r="L31" s="45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5" customHeight="1">
      <c r="A32" s="28"/>
      <c r="B32" s="33"/>
      <c r="C32" s="28"/>
      <c r="D32" s="28"/>
      <c r="E32" s="28"/>
      <c r="F32" s="115" t="s">
        <v>38</v>
      </c>
      <c r="G32" s="28"/>
      <c r="H32" s="28"/>
      <c r="I32" s="115" t="s">
        <v>37</v>
      </c>
      <c r="J32" s="115" t="s">
        <v>39</v>
      </c>
      <c r="K32" s="28"/>
      <c r="L32" s="45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5" customHeight="1">
      <c r="A33" s="28"/>
      <c r="B33" s="33"/>
      <c r="C33" s="28"/>
      <c r="D33" s="116" t="s">
        <v>40</v>
      </c>
      <c r="E33" s="106" t="s">
        <v>41</v>
      </c>
      <c r="F33" s="117">
        <f>ROUND((SUM(BE123:BE168)),  2)</f>
        <v>0</v>
      </c>
      <c r="G33" s="28"/>
      <c r="H33" s="28"/>
      <c r="I33" s="118">
        <v>0.2</v>
      </c>
      <c r="J33" s="117">
        <f>ROUND(((SUM(BE123:BE168))*I33),  2)</f>
        <v>0</v>
      </c>
      <c r="K33" s="28"/>
      <c r="L33" s="45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5" customHeight="1">
      <c r="A34" s="28"/>
      <c r="B34" s="33"/>
      <c r="C34" s="28"/>
      <c r="D34" s="28"/>
      <c r="E34" s="106" t="s">
        <v>42</v>
      </c>
      <c r="F34" s="117">
        <f>ROUND((SUM(BF123:BF168)),  2)</f>
        <v>16682.04</v>
      </c>
      <c r="G34" s="28"/>
      <c r="H34" s="28"/>
      <c r="I34" s="118">
        <v>0.2</v>
      </c>
      <c r="J34" s="117">
        <f>ROUND(((SUM(BF123:BF168))*I34),  2)</f>
        <v>3336.41</v>
      </c>
      <c r="K34" s="28"/>
      <c r="L34" s="45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5" hidden="1" customHeight="1">
      <c r="A35" s="28"/>
      <c r="B35" s="33"/>
      <c r="C35" s="28"/>
      <c r="D35" s="28"/>
      <c r="E35" s="106" t="s">
        <v>43</v>
      </c>
      <c r="F35" s="117">
        <f>ROUND((SUM(BG123:BG168)),  2)</f>
        <v>0</v>
      </c>
      <c r="G35" s="28"/>
      <c r="H35" s="28"/>
      <c r="I35" s="118">
        <v>0.2</v>
      </c>
      <c r="J35" s="117">
        <f>0</f>
        <v>0</v>
      </c>
      <c r="K35" s="28"/>
      <c r="L35" s="45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5" hidden="1" customHeight="1">
      <c r="A36" s="28"/>
      <c r="B36" s="33"/>
      <c r="C36" s="28"/>
      <c r="D36" s="28"/>
      <c r="E36" s="106" t="s">
        <v>44</v>
      </c>
      <c r="F36" s="117">
        <f>ROUND((SUM(BH123:BH168)),  2)</f>
        <v>0</v>
      </c>
      <c r="G36" s="28"/>
      <c r="H36" s="28"/>
      <c r="I36" s="118">
        <v>0.2</v>
      </c>
      <c r="J36" s="117">
        <f>0</f>
        <v>0</v>
      </c>
      <c r="K36" s="28"/>
      <c r="L36" s="45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5" hidden="1" customHeight="1">
      <c r="A37" s="28"/>
      <c r="B37" s="33"/>
      <c r="C37" s="28"/>
      <c r="D37" s="28"/>
      <c r="E37" s="106" t="s">
        <v>45</v>
      </c>
      <c r="F37" s="117">
        <f>ROUND((SUM(BI123:BI168)),  2)</f>
        <v>0</v>
      </c>
      <c r="G37" s="28"/>
      <c r="H37" s="28"/>
      <c r="I37" s="118">
        <v>0</v>
      </c>
      <c r="J37" s="117">
        <f>0</f>
        <v>0</v>
      </c>
      <c r="K37" s="28"/>
      <c r="L37" s="45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6.95" customHeight="1">
      <c r="A38" s="28"/>
      <c r="B38" s="33"/>
      <c r="C38" s="28"/>
      <c r="D38" s="28"/>
      <c r="E38" s="28"/>
      <c r="F38" s="28"/>
      <c r="G38" s="28"/>
      <c r="H38" s="28"/>
      <c r="I38" s="28"/>
      <c r="J38" s="28"/>
      <c r="K38" s="28"/>
      <c r="L38" s="45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25.35" customHeight="1">
      <c r="A39" s="28"/>
      <c r="B39" s="33"/>
      <c r="C39" s="119"/>
      <c r="D39" s="120" t="s">
        <v>46</v>
      </c>
      <c r="E39" s="121"/>
      <c r="F39" s="121"/>
      <c r="G39" s="122" t="s">
        <v>47</v>
      </c>
      <c r="H39" s="123" t="s">
        <v>48</v>
      </c>
      <c r="I39" s="121"/>
      <c r="J39" s="124">
        <f>SUM(J30:J37)</f>
        <v>20018.45</v>
      </c>
      <c r="K39" s="125"/>
      <c r="L39" s="45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14.45" customHeight="1">
      <c r="A40" s="28"/>
      <c r="B40" s="33"/>
      <c r="C40" s="28"/>
      <c r="D40" s="28"/>
      <c r="E40" s="28"/>
      <c r="F40" s="28"/>
      <c r="G40" s="28"/>
      <c r="H40" s="28"/>
      <c r="I40" s="28"/>
      <c r="J40" s="28"/>
      <c r="K40" s="28"/>
      <c r="L40" s="45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5"/>
      <c r="D50" s="126" t="s">
        <v>49</v>
      </c>
      <c r="E50" s="127"/>
      <c r="F50" s="127"/>
      <c r="G50" s="126" t="s">
        <v>50</v>
      </c>
      <c r="H50" s="127"/>
      <c r="I50" s="127"/>
      <c r="J50" s="127"/>
      <c r="K50" s="127"/>
      <c r="L50" s="45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8"/>
      <c r="B61" s="33"/>
      <c r="C61" s="28"/>
      <c r="D61" s="128" t="s">
        <v>51</v>
      </c>
      <c r="E61" s="129"/>
      <c r="F61" s="130" t="s">
        <v>52</v>
      </c>
      <c r="G61" s="128" t="s">
        <v>51</v>
      </c>
      <c r="H61" s="129"/>
      <c r="I61" s="129"/>
      <c r="J61" s="131" t="s">
        <v>52</v>
      </c>
      <c r="K61" s="129"/>
      <c r="L61" s="45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8"/>
      <c r="B65" s="33"/>
      <c r="C65" s="28"/>
      <c r="D65" s="126" t="s">
        <v>53</v>
      </c>
      <c r="E65" s="132"/>
      <c r="F65" s="132"/>
      <c r="G65" s="126" t="s">
        <v>54</v>
      </c>
      <c r="H65" s="132"/>
      <c r="I65" s="132"/>
      <c r="J65" s="132"/>
      <c r="K65" s="132"/>
      <c r="L65" s="45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8"/>
      <c r="B76" s="33"/>
      <c r="C76" s="28"/>
      <c r="D76" s="128" t="s">
        <v>51</v>
      </c>
      <c r="E76" s="129"/>
      <c r="F76" s="130" t="s">
        <v>52</v>
      </c>
      <c r="G76" s="128" t="s">
        <v>51</v>
      </c>
      <c r="H76" s="129"/>
      <c r="I76" s="129"/>
      <c r="J76" s="131" t="s">
        <v>52</v>
      </c>
      <c r="K76" s="129"/>
      <c r="L76" s="45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5" customHeight="1">
      <c r="A77" s="28"/>
      <c r="B77" s="133"/>
      <c r="C77" s="134"/>
      <c r="D77" s="134"/>
      <c r="E77" s="134"/>
      <c r="F77" s="134"/>
      <c r="G77" s="134"/>
      <c r="H77" s="134"/>
      <c r="I77" s="134"/>
      <c r="J77" s="134"/>
      <c r="K77" s="134"/>
      <c r="L77" s="45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47" s="2" customFormat="1" ht="6.95" customHeight="1">
      <c r="A81" s="28"/>
      <c r="B81" s="135"/>
      <c r="C81" s="136"/>
      <c r="D81" s="136"/>
      <c r="E81" s="136"/>
      <c r="F81" s="136"/>
      <c r="G81" s="136"/>
      <c r="H81" s="136"/>
      <c r="I81" s="136"/>
      <c r="J81" s="136"/>
      <c r="K81" s="136"/>
      <c r="L81" s="45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47" s="2" customFormat="1" ht="24.95" customHeight="1">
      <c r="A82" s="28"/>
      <c r="B82" s="29"/>
      <c r="C82" s="20" t="s">
        <v>109</v>
      </c>
      <c r="D82" s="30"/>
      <c r="E82" s="30"/>
      <c r="F82" s="30"/>
      <c r="G82" s="30"/>
      <c r="H82" s="30"/>
      <c r="I82" s="30"/>
      <c r="J82" s="30"/>
      <c r="K82" s="30"/>
      <c r="L82" s="45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47" s="2" customFormat="1" ht="6.95" customHeight="1">
      <c r="A83" s="28"/>
      <c r="B83" s="29"/>
      <c r="C83" s="30"/>
      <c r="D83" s="30"/>
      <c r="E83" s="30"/>
      <c r="F83" s="30"/>
      <c r="G83" s="30"/>
      <c r="H83" s="30"/>
      <c r="I83" s="30"/>
      <c r="J83" s="30"/>
      <c r="K83" s="30"/>
      <c r="L83" s="45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47" s="2" customFormat="1" ht="12" customHeight="1">
      <c r="A84" s="28"/>
      <c r="B84" s="29"/>
      <c r="C84" s="25" t="s">
        <v>14</v>
      </c>
      <c r="D84" s="30"/>
      <c r="E84" s="30"/>
      <c r="F84" s="30"/>
      <c r="G84" s="30"/>
      <c r="H84" s="30"/>
      <c r="I84" s="30"/>
      <c r="J84" s="30"/>
      <c r="K84" s="30"/>
      <c r="L84" s="45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47" s="2" customFormat="1" ht="16.5" customHeight="1">
      <c r="A85" s="28"/>
      <c r="B85" s="29"/>
      <c r="C85" s="30"/>
      <c r="D85" s="30"/>
      <c r="E85" s="252" t="str">
        <f>E7</f>
        <v>Verejný vodovod v obci Janov vr. Zmeny</v>
      </c>
      <c r="F85" s="253"/>
      <c r="G85" s="253"/>
      <c r="H85" s="253"/>
      <c r="I85" s="30"/>
      <c r="J85" s="30"/>
      <c r="K85" s="30"/>
      <c r="L85" s="45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47" s="2" customFormat="1" ht="12" customHeight="1">
      <c r="A86" s="28"/>
      <c r="B86" s="29"/>
      <c r="C86" s="25" t="s">
        <v>107</v>
      </c>
      <c r="D86" s="30"/>
      <c r="E86" s="30"/>
      <c r="F86" s="30"/>
      <c r="G86" s="30"/>
      <c r="H86" s="30"/>
      <c r="I86" s="30"/>
      <c r="J86" s="30"/>
      <c r="K86" s="30"/>
      <c r="L86" s="45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47" s="2" customFormat="1" ht="16.5" customHeight="1">
      <c r="A87" s="28"/>
      <c r="B87" s="29"/>
      <c r="C87" s="30"/>
      <c r="D87" s="30"/>
      <c r="E87" s="211" t="str">
        <f>E9</f>
        <v xml:space="preserve">2-Pripojky - SO 08 Rozvádzacie potrubie, časť 2 - Pripojky </v>
      </c>
      <c r="F87" s="254"/>
      <c r="G87" s="254"/>
      <c r="H87" s="254"/>
      <c r="I87" s="30"/>
      <c r="J87" s="30"/>
      <c r="K87" s="30"/>
      <c r="L87" s="45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47" s="2" customFormat="1" ht="6.95" customHeight="1">
      <c r="A88" s="28"/>
      <c r="B88" s="29"/>
      <c r="C88" s="30"/>
      <c r="D88" s="30"/>
      <c r="E88" s="30"/>
      <c r="F88" s="30"/>
      <c r="G88" s="30"/>
      <c r="H88" s="30"/>
      <c r="I88" s="30"/>
      <c r="J88" s="30"/>
      <c r="K88" s="30"/>
      <c r="L88" s="45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47" s="2" customFormat="1" ht="12" customHeight="1">
      <c r="A89" s="28"/>
      <c r="B89" s="29"/>
      <c r="C89" s="25" t="s">
        <v>18</v>
      </c>
      <c r="D89" s="30"/>
      <c r="E89" s="30"/>
      <c r="F89" s="23" t="str">
        <f>F12</f>
        <v>Obec Janov</v>
      </c>
      <c r="G89" s="30"/>
      <c r="H89" s="30"/>
      <c r="I89" s="25" t="s">
        <v>20</v>
      </c>
      <c r="J89" s="60" t="str">
        <f>IF(J12="","",J12)</f>
        <v>21. 9. 2020</v>
      </c>
      <c r="K89" s="30"/>
      <c r="L89" s="45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47" s="2" customFormat="1" ht="6.95" customHeight="1">
      <c r="A90" s="28"/>
      <c r="B90" s="29"/>
      <c r="C90" s="30"/>
      <c r="D90" s="30"/>
      <c r="E90" s="30"/>
      <c r="F90" s="30"/>
      <c r="G90" s="30"/>
      <c r="H90" s="30"/>
      <c r="I90" s="30"/>
      <c r="J90" s="30"/>
      <c r="K90" s="30"/>
      <c r="L90" s="45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47" s="2" customFormat="1" ht="15.2" customHeight="1">
      <c r="A91" s="28"/>
      <c r="B91" s="29"/>
      <c r="C91" s="25" t="s">
        <v>22</v>
      </c>
      <c r="D91" s="30"/>
      <c r="E91" s="30"/>
      <c r="F91" s="23" t="str">
        <f>E15</f>
        <v>Obec Janov</v>
      </c>
      <c r="G91" s="30"/>
      <c r="H91" s="30"/>
      <c r="I91" s="25" t="s">
        <v>30</v>
      </c>
      <c r="J91" s="26" t="str">
        <f>E21</f>
        <v xml:space="preserve"> </v>
      </c>
      <c r="K91" s="30"/>
      <c r="L91" s="45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47" s="2" customFormat="1" ht="15.2" customHeight="1">
      <c r="A92" s="28"/>
      <c r="B92" s="29"/>
      <c r="C92" s="25" t="s">
        <v>26</v>
      </c>
      <c r="D92" s="30"/>
      <c r="E92" s="30"/>
      <c r="F92" s="23" t="str">
        <f>IF(E18="","",E18)</f>
        <v>EKOFORM spol. s r.o. Levice</v>
      </c>
      <c r="G92" s="30"/>
      <c r="H92" s="30"/>
      <c r="I92" s="25" t="s">
        <v>33</v>
      </c>
      <c r="J92" s="26" t="str">
        <f>E24</f>
        <v>Ing. Mihálková</v>
      </c>
      <c r="K92" s="30"/>
      <c r="L92" s="45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47" s="2" customFormat="1" ht="10.35" customHeight="1">
      <c r="A93" s="28"/>
      <c r="B93" s="29"/>
      <c r="C93" s="30"/>
      <c r="D93" s="30"/>
      <c r="E93" s="30"/>
      <c r="F93" s="30"/>
      <c r="G93" s="30"/>
      <c r="H93" s="30"/>
      <c r="I93" s="30"/>
      <c r="J93" s="30"/>
      <c r="K93" s="30"/>
      <c r="L93" s="45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47" s="2" customFormat="1" ht="29.25" customHeight="1">
      <c r="A94" s="28"/>
      <c r="B94" s="29"/>
      <c r="C94" s="137" t="s">
        <v>110</v>
      </c>
      <c r="D94" s="138"/>
      <c r="E94" s="138"/>
      <c r="F94" s="138"/>
      <c r="G94" s="138"/>
      <c r="H94" s="138"/>
      <c r="I94" s="138"/>
      <c r="J94" s="139" t="s">
        <v>111</v>
      </c>
      <c r="K94" s="138"/>
      <c r="L94" s="45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47" s="2" customFormat="1" ht="10.35" customHeight="1">
      <c r="A95" s="28"/>
      <c r="B95" s="29"/>
      <c r="C95" s="30"/>
      <c r="D95" s="30"/>
      <c r="E95" s="30"/>
      <c r="F95" s="30"/>
      <c r="G95" s="30"/>
      <c r="H95" s="30"/>
      <c r="I95" s="30"/>
      <c r="J95" s="30"/>
      <c r="K95" s="30"/>
      <c r="L95" s="45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9" customHeight="1">
      <c r="A96" s="28"/>
      <c r="B96" s="29"/>
      <c r="C96" s="140" t="s">
        <v>112</v>
      </c>
      <c r="D96" s="30"/>
      <c r="E96" s="30"/>
      <c r="F96" s="30"/>
      <c r="G96" s="30"/>
      <c r="H96" s="30"/>
      <c r="I96" s="30"/>
      <c r="J96" s="78">
        <f>J123</f>
        <v>16682.039999999997</v>
      </c>
      <c r="K96" s="30"/>
      <c r="L96" s="45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4" t="s">
        <v>113</v>
      </c>
    </row>
    <row r="97" spans="1:31" s="9" customFormat="1" ht="24.95" customHeight="1">
      <c r="B97" s="141"/>
      <c r="C97" s="142"/>
      <c r="D97" s="143" t="s">
        <v>355</v>
      </c>
      <c r="E97" s="144"/>
      <c r="F97" s="144"/>
      <c r="G97" s="144"/>
      <c r="H97" s="144"/>
      <c r="I97" s="144"/>
      <c r="J97" s="145">
        <f>J124</f>
        <v>16682.039999999997</v>
      </c>
      <c r="K97" s="142"/>
      <c r="L97" s="146"/>
    </row>
    <row r="98" spans="1:31" s="10" customFormat="1" ht="19.899999999999999" customHeight="1">
      <c r="B98" s="147"/>
      <c r="C98" s="148"/>
      <c r="D98" s="149" t="s">
        <v>356</v>
      </c>
      <c r="E98" s="150"/>
      <c r="F98" s="150"/>
      <c r="G98" s="150"/>
      <c r="H98" s="150"/>
      <c r="I98" s="150"/>
      <c r="J98" s="151">
        <f>J125</f>
        <v>10559.41</v>
      </c>
      <c r="K98" s="148"/>
      <c r="L98" s="152"/>
    </row>
    <row r="99" spans="1:31" s="10" customFormat="1" ht="19.899999999999999" customHeight="1">
      <c r="B99" s="147"/>
      <c r="C99" s="148"/>
      <c r="D99" s="149" t="s">
        <v>450</v>
      </c>
      <c r="E99" s="150"/>
      <c r="F99" s="150"/>
      <c r="G99" s="150"/>
      <c r="H99" s="150"/>
      <c r="I99" s="150"/>
      <c r="J99" s="151">
        <f>J145</f>
        <v>516.22</v>
      </c>
      <c r="K99" s="148"/>
      <c r="L99" s="152"/>
    </row>
    <row r="100" spans="1:31" s="10" customFormat="1" ht="19.899999999999999" customHeight="1">
      <c r="B100" s="147"/>
      <c r="C100" s="148"/>
      <c r="D100" s="149" t="s">
        <v>599</v>
      </c>
      <c r="E100" s="150"/>
      <c r="F100" s="150"/>
      <c r="G100" s="150"/>
      <c r="H100" s="150"/>
      <c r="I100" s="150"/>
      <c r="J100" s="151">
        <f>J147</f>
        <v>325.08</v>
      </c>
      <c r="K100" s="148"/>
      <c r="L100" s="152"/>
    </row>
    <row r="101" spans="1:31" s="10" customFormat="1" ht="19.899999999999999" customHeight="1">
      <c r="B101" s="147"/>
      <c r="C101" s="148"/>
      <c r="D101" s="149" t="s">
        <v>359</v>
      </c>
      <c r="E101" s="150"/>
      <c r="F101" s="150"/>
      <c r="G101" s="150"/>
      <c r="H101" s="150"/>
      <c r="I101" s="150"/>
      <c r="J101" s="151">
        <f>J151</f>
        <v>5068.8500000000004</v>
      </c>
      <c r="K101" s="148"/>
      <c r="L101" s="152"/>
    </row>
    <row r="102" spans="1:31" s="10" customFormat="1" ht="19.899999999999999" customHeight="1">
      <c r="B102" s="147"/>
      <c r="C102" s="148"/>
      <c r="D102" s="149" t="s">
        <v>600</v>
      </c>
      <c r="E102" s="150"/>
      <c r="F102" s="150"/>
      <c r="G102" s="150"/>
      <c r="H102" s="150"/>
      <c r="I102" s="150"/>
      <c r="J102" s="151">
        <f>J164</f>
        <v>88.19</v>
      </c>
      <c r="K102" s="148"/>
      <c r="L102" s="152"/>
    </row>
    <row r="103" spans="1:31" s="10" customFormat="1" ht="19.899999999999999" customHeight="1">
      <c r="B103" s="147"/>
      <c r="C103" s="148"/>
      <c r="D103" s="149" t="s">
        <v>451</v>
      </c>
      <c r="E103" s="150"/>
      <c r="F103" s="150"/>
      <c r="G103" s="150"/>
      <c r="H103" s="150"/>
      <c r="I103" s="150"/>
      <c r="J103" s="151">
        <f>J167</f>
        <v>124.29</v>
      </c>
      <c r="K103" s="148"/>
      <c r="L103" s="152"/>
    </row>
    <row r="104" spans="1:31" s="2" customFormat="1" ht="21.75" customHeight="1">
      <c r="A104" s="28"/>
      <c r="B104" s="29"/>
      <c r="C104" s="30"/>
      <c r="D104" s="30"/>
      <c r="E104" s="30"/>
      <c r="F104" s="30"/>
      <c r="G104" s="30"/>
      <c r="H104" s="30"/>
      <c r="I104" s="30"/>
      <c r="J104" s="30"/>
      <c r="K104" s="30"/>
      <c r="L104" s="45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</row>
    <row r="105" spans="1:31" s="2" customFormat="1" ht="6.95" customHeight="1">
      <c r="A105" s="28"/>
      <c r="B105" s="48"/>
      <c r="C105" s="49"/>
      <c r="D105" s="49"/>
      <c r="E105" s="49"/>
      <c r="F105" s="49"/>
      <c r="G105" s="49"/>
      <c r="H105" s="49"/>
      <c r="I105" s="49"/>
      <c r="J105" s="49"/>
      <c r="K105" s="49"/>
      <c r="L105" s="45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</row>
    <row r="109" spans="1:31" s="2" customFormat="1" ht="6.95" customHeight="1">
      <c r="A109" s="28"/>
      <c r="B109" s="50"/>
      <c r="C109" s="51"/>
      <c r="D109" s="51"/>
      <c r="E109" s="51"/>
      <c r="F109" s="51"/>
      <c r="G109" s="51"/>
      <c r="H109" s="51"/>
      <c r="I109" s="51"/>
      <c r="J109" s="51"/>
      <c r="K109" s="51"/>
      <c r="L109" s="45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31" s="2" customFormat="1" ht="24.95" customHeight="1">
      <c r="A110" s="28"/>
      <c r="B110" s="29"/>
      <c r="C110" s="20" t="s">
        <v>116</v>
      </c>
      <c r="D110" s="30"/>
      <c r="E110" s="30"/>
      <c r="F110" s="30"/>
      <c r="G110" s="30"/>
      <c r="H110" s="30"/>
      <c r="I110" s="30"/>
      <c r="J110" s="30"/>
      <c r="K110" s="30"/>
      <c r="L110" s="45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s="2" customFormat="1" ht="6.95" customHeight="1">
      <c r="A111" s="28"/>
      <c r="B111" s="29"/>
      <c r="C111" s="30"/>
      <c r="D111" s="30"/>
      <c r="E111" s="30"/>
      <c r="F111" s="30"/>
      <c r="G111" s="30"/>
      <c r="H111" s="30"/>
      <c r="I111" s="30"/>
      <c r="J111" s="30"/>
      <c r="K111" s="30"/>
      <c r="L111" s="45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s="2" customFormat="1" ht="12" customHeight="1">
      <c r="A112" s="28"/>
      <c r="B112" s="29"/>
      <c r="C112" s="25" t="s">
        <v>14</v>
      </c>
      <c r="D112" s="30"/>
      <c r="E112" s="30"/>
      <c r="F112" s="30"/>
      <c r="G112" s="30"/>
      <c r="H112" s="30"/>
      <c r="I112" s="30"/>
      <c r="J112" s="30"/>
      <c r="K112" s="30"/>
      <c r="L112" s="45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65" s="2" customFormat="1" ht="16.5" customHeight="1">
      <c r="A113" s="28"/>
      <c r="B113" s="29"/>
      <c r="C113" s="30"/>
      <c r="D113" s="30"/>
      <c r="E113" s="252" t="str">
        <f>E7</f>
        <v>Verejný vodovod v obci Janov vr. Zmeny</v>
      </c>
      <c r="F113" s="253"/>
      <c r="G113" s="253"/>
      <c r="H113" s="253"/>
      <c r="I113" s="30"/>
      <c r="J113" s="30"/>
      <c r="K113" s="30"/>
      <c r="L113" s="45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65" s="2" customFormat="1" ht="12" customHeight="1">
      <c r="A114" s="28"/>
      <c r="B114" s="29"/>
      <c r="C114" s="25" t="s">
        <v>107</v>
      </c>
      <c r="D114" s="30"/>
      <c r="E114" s="30"/>
      <c r="F114" s="30"/>
      <c r="G114" s="30"/>
      <c r="H114" s="30"/>
      <c r="I114" s="30"/>
      <c r="J114" s="30"/>
      <c r="K114" s="30"/>
      <c r="L114" s="45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65" s="2" customFormat="1" ht="16.5" customHeight="1">
      <c r="A115" s="28"/>
      <c r="B115" s="29"/>
      <c r="C115" s="30"/>
      <c r="D115" s="30"/>
      <c r="E115" s="211" t="str">
        <f>E9</f>
        <v xml:space="preserve">2-Pripojky - SO 08 Rozvádzacie potrubie, časť 2 - Pripojky </v>
      </c>
      <c r="F115" s="254"/>
      <c r="G115" s="254"/>
      <c r="H115" s="254"/>
      <c r="I115" s="30"/>
      <c r="J115" s="30"/>
      <c r="K115" s="30"/>
      <c r="L115" s="45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65" s="2" customFormat="1" ht="6.95" customHeight="1">
      <c r="A116" s="28"/>
      <c r="B116" s="29"/>
      <c r="C116" s="30"/>
      <c r="D116" s="30"/>
      <c r="E116" s="30"/>
      <c r="F116" s="30"/>
      <c r="G116" s="30"/>
      <c r="H116" s="30"/>
      <c r="I116" s="30"/>
      <c r="J116" s="30"/>
      <c r="K116" s="30"/>
      <c r="L116" s="45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65" s="2" customFormat="1" ht="12" customHeight="1">
      <c r="A117" s="28"/>
      <c r="B117" s="29"/>
      <c r="C117" s="25" t="s">
        <v>18</v>
      </c>
      <c r="D117" s="30"/>
      <c r="E117" s="30"/>
      <c r="F117" s="23" t="str">
        <f>F12</f>
        <v>Obec Janov</v>
      </c>
      <c r="G117" s="30"/>
      <c r="H117" s="30"/>
      <c r="I117" s="25" t="s">
        <v>20</v>
      </c>
      <c r="J117" s="60" t="str">
        <f>IF(J12="","",J12)</f>
        <v>21. 9. 2020</v>
      </c>
      <c r="K117" s="30"/>
      <c r="L117" s="45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65" s="2" customFormat="1" ht="6.95" customHeight="1">
      <c r="A118" s="28"/>
      <c r="B118" s="29"/>
      <c r="C118" s="30"/>
      <c r="D118" s="30"/>
      <c r="E118" s="30"/>
      <c r="F118" s="30"/>
      <c r="G118" s="30"/>
      <c r="H118" s="30"/>
      <c r="I118" s="30"/>
      <c r="J118" s="30"/>
      <c r="K118" s="30"/>
      <c r="L118" s="45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65" s="2" customFormat="1" ht="15.2" customHeight="1">
      <c r="A119" s="28"/>
      <c r="B119" s="29"/>
      <c r="C119" s="25" t="s">
        <v>22</v>
      </c>
      <c r="D119" s="30"/>
      <c r="E119" s="30"/>
      <c r="F119" s="23" t="str">
        <f>E15</f>
        <v>Obec Janov</v>
      </c>
      <c r="G119" s="30"/>
      <c r="H119" s="30"/>
      <c r="I119" s="25" t="s">
        <v>30</v>
      </c>
      <c r="J119" s="26" t="str">
        <f>E21</f>
        <v xml:space="preserve"> </v>
      </c>
      <c r="K119" s="30"/>
      <c r="L119" s="45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65" s="2" customFormat="1" ht="15.2" customHeight="1">
      <c r="A120" s="28"/>
      <c r="B120" s="29"/>
      <c r="C120" s="25" t="s">
        <v>26</v>
      </c>
      <c r="D120" s="30"/>
      <c r="E120" s="30"/>
      <c r="F120" s="23" t="str">
        <f>IF(E18="","",E18)</f>
        <v>EKOFORM spol. s r.o. Levice</v>
      </c>
      <c r="G120" s="30"/>
      <c r="H120" s="30"/>
      <c r="I120" s="25" t="s">
        <v>33</v>
      </c>
      <c r="J120" s="26" t="str">
        <f>E24</f>
        <v>Ing. Mihálková</v>
      </c>
      <c r="K120" s="30"/>
      <c r="L120" s="45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  <row r="121" spans="1:65" s="2" customFormat="1" ht="10.35" customHeight="1">
      <c r="A121" s="28"/>
      <c r="B121" s="29"/>
      <c r="C121" s="30"/>
      <c r="D121" s="30"/>
      <c r="E121" s="30"/>
      <c r="F121" s="30"/>
      <c r="G121" s="30"/>
      <c r="H121" s="30"/>
      <c r="I121" s="30"/>
      <c r="J121" s="30"/>
      <c r="K121" s="30"/>
      <c r="L121" s="45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</row>
    <row r="122" spans="1:65" s="11" customFormat="1" ht="29.25" customHeight="1">
      <c r="A122" s="153"/>
      <c r="B122" s="154"/>
      <c r="C122" s="155" t="s">
        <v>117</v>
      </c>
      <c r="D122" s="156" t="s">
        <v>61</v>
      </c>
      <c r="E122" s="156" t="s">
        <v>57</v>
      </c>
      <c r="F122" s="156" t="s">
        <v>58</v>
      </c>
      <c r="G122" s="156" t="s">
        <v>118</v>
      </c>
      <c r="H122" s="156" t="s">
        <v>119</v>
      </c>
      <c r="I122" s="156" t="s">
        <v>120</v>
      </c>
      <c r="J122" s="157" t="s">
        <v>111</v>
      </c>
      <c r="K122" s="158" t="s">
        <v>121</v>
      </c>
      <c r="L122" s="159"/>
      <c r="M122" s="69" t="s">
        <v>1</v>
      </c>
      <c r="N122" s="70" t="s">
        <v>40</v>
      </c>
      <c r="O122" s="70" t="s">
        <v>122</v>
      </c>
      <c r="P122" s="70" t="s">
        <v>123</v>
      </c>
      <c r="Q122" s="70" t="s">
        <v>124</v>
      </c>
      <c r="R122" s="70" t="s">
        <v>125</v>
      </c>
      <c r="S122" s="70" t="s">
        <v>126</v>
      </c>
      <c r="T122" s="71" t="s">
        <v>127</v>
      </c>
      <c r="U122" s="153"/>
      <c r="V122" s="153"/>
      <c r="W122" s="153"/>
      <c r="X122" s="153"/>
      <c r="Y122" s="153"/>
      <c r="Z122" s="153"/>
      <c r="AA122" s="153"/>
      <c r="AB122" s="153"/>
      <c r="AC122" s="153"/>
      <c r="AD122" s="153"/>
      <c r="AE122" s="153"/>
    </row>
    <row r="123" spans="1:65" s="2" customFormat="1" ht="22.9" customHeight="1">
      <c r="A123" s="28"/>
      <c r="B123" s="29"/>
      <c r="C123" s="76" t="s">
        <v>112</v>
      </c>
      <c r="D123" s="30"/>
      <c r="E123" s="30"/>
      <c r="F123" s="30"/>
      <c r="G123" s="30"/>
      <c r="H123" s="30"/>
      <c r="I123" s="30"/>
      <c r="J123" s="160">
        <f>BK123</f>
        <v>16682.039999999997</v>
      </c>
      <c r="K123" s="30"/>
      <c r="L123" s="33"/>
      <c r="M123" s="72"/>
      <c r="N123" s="161"/>
      <c r="O123" s="73"/>
      <c r="P123" s="162">
        <f>P124</f>
        <v>679.99551199999996</v>
      </c>
      <c r="Q123" s="73"/>
      <c r="R123" s="162">
        <f>R124</f>
        <v>72.594328990000008</v>
      </c>
      <c r="S123" s="73"/>
      <c r="T123" s="163">
        <f>T124</f>
        <v>17.28</v>
      </c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T123" s="14" t="s">
        <v>75</v>
      </c>
      <c r="AU123" s="14" t="s">
        <v>113</v>
      </c>
      <c r="BK123" s="164">
        <f>BK124</f>
        <v>16682.039999999997</v>
      </c>
    </row>
    <row r="124" spans="1:65" s="12" customFormat="1" ht="25.9" customHeight="1">
      <c r="B124" s="165"/>
      <c r="C124" s="166"/>
      <c r="D124" s="167" t="s">
        <v>75</v>
      </c>
      <c r="E124" s="168" t="s">
        <v>147</v>
      </c>
      <c r="F124" s="168" t="s">
        <v>362</v>
      </c>
      <c r="G124" s="166"/>
      <c r="H124" s="166"/>
      <c r="I124" s="166"/>
      <c r="J124" s="169">
        <f>BK124</f>
        <v>16682.039999999997</v>
      </c>
      <c r="K124" s="166"/>
      <c r="L124" s="170"/>
      <c r="M124" s="171"/>
      <c r="N124" s="172"/>
      <c r="O124" s="172"/>
      <c r="P124" s="173">
        <f>P125+P145+P147+P151+P164+P167</f>
        <v>679.99551199999996</v>
      </c>
      <c r="Q124" s="172"/>
      <c r="R124" s="173">
        <f>R125+R145+R147+R151+R164+R167</f>
        <v>72.594328990000008</v>
      </c>
      <c r="S124" s="172"/>
      <c r="T124" s="174">
        <f>T125+T145+T147+T151+T164+T167</f>
        <v>17.28</v>
      </c>
      <c r="AR124" s="175" t="s">
        <v>83</v>
      </c>
      <c r="AT124" s="176" t="s">
        <v>75</v>
      </c>
      <c r="AU124" s="176" t="s">
        <v>13</v>
      </c>
      <c r="AY124" s="175" t="s">
        <v>131</v>
      </c>
      <c r="BK124" s="177">
        <f>BK125+BK145+BK147+BK151+BK164+BK167</f>
        <v>16682.039999999997</v>
      </c>
    </row>
    <row r="125" spans="1:65" s="12" customFormat="1" ht="22.9" customHeight="1">
      <c r="B125" s="165"/>
      <c r="C125" s="166"/>
      <c r="D125" s="167" t="s">
        <v>75</v>
      </c>
      <c r="E125" s="178" t="s">
        <v>83</v>
      </c>
      <c r="F125" s="178" t="s">
        <v>363</v>
      </c>
      <c r="G125" s="166"/>
      <c r="H125" s="166"/>
      <c r="I125" s="166"/>
      <c r="J125" s="179">
        <f>BK125</f>
        <v>10559.41</v>
      </c>
      <c r="K125" s="166"/>
      <c r="L125" s="170"/>
      <c r="M125" s="171"/>
      <c r="N125" s="172"/>
      <c r="O125" s="172"/>
      <c r="P125" s="173">
        <f>SUM(P126:P144)</f>
        <v>544.2124</v>
      </c>
      <c r="Q125" s="172"/>
      <c r="R125" s="173">
        <f>SUM(R126:R144)</f>
        <v>6.3965093900000003</v>
      </c>
      <c r="S125" s="172"/>
      <c r="T125" s="174">
        <f>SUM(T126:T144)</f>
        <v>17.28</v>
      </c>
      <c r="AR125" s="175" t="s">
        <v>83</v>
      </c>
      <c r="AT125" s="176" t="s">
        <v>75</v>
      </c>
      <c r="AU125" s="176" t="s">
        <v>83</v>
      </c>
      <c r="AY125" s="175" t="s">
        <v>131</v>
      </c>
      <c r="BK125" s="177">
        <f>SUM(BK126:BK144)</f>
        <v>10559.41</v>
      </c>
    </row>
    <row r="126" spans="1:65" s="2" customFormat="1" ht="24.2" customHeight="1">
      <c r="A126" s="28"/>
      <c r="B126" s="29"/>
      <c r="C126" s="195" t="s">
        <v>83</v>
      </c>
      <c r="D126" s="195" t="s">
        <v>150</v>
      </c>
      <c r="E126" s="196" t="s">
        <v>601</v>
      </c>
      <c r="F126" s="197" t="s">
        <v>602</v>
      </c>
      <c r="G126" s="198" t="s">
        <v>166</v>
      </c>
      <c r="H126" s="199">
        <v>27</v>
      </c>
      <c r="I126" s="200">
        <v>10.44</v>
      </c>
      <c r="J126" s="201">
        <f t="shared" ref="J126:J144" si="0">ROUND(I126*H126,2)</f>
        <v>281.88</v>
      </c>
      <c r="K126" s="202"/>
      <c r="L126" s="33"/>
      <c r="M126" s="203" t="s">
        <v>1</v>
      </c>
      <c r="N126" s="204" t="s">
        <v>42</v>
      </c>
      <c r="O126" s="205">
        <v>1.0049999999999999</v>
      </c>
      <c r="P126" s="205">
        <f t="shared" ref="P126:P144" si="1">O126*H126</f>
        <v>27.134999999999998</v>
      </c>
      <c r="Q126" s="205">
        <v>0</v>
      </c>
      <c r="R126" s="205">
        <f t="shared" ref="R126:R144" si="2">Q126*H126</f>
        <v>0</v>
      </c>
      <c r="S126" s="205">
        <v>0.4</v>
      </c>
      <c r="T126" s="206">
        <f t="shared" ref="T126:T144" si="3">S126*H126</f>
        <v>10.8</v>
      </c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R126" s="193" t="s">
        <v>154</v>
      </c>
      <c r="AT126" s="193" t="s">
        <v>150</v>
      </c>
      <c r="AU126" s="193" t="s">
        <v>138</v>
      </c>
      <c r="AY126" s="14" t="s">
        <v>131</v>
      </c>
      <c r="BE126" s="194">
        <f t="shared" ref="BE126:BE144" si="4">IF(N126="základná",J126,0)</f>
        <v>0</v>
      </c>
      <c r="BF126" s="194">
        <f t="shared" ref="BF126:BF144" si="5">IF(N126="znížená",J126,0)</f>
        <v>281.88</v>
      </c>
      <c r="BG126" s="194">
        <f t="shared" ref="BG126:BG144" si="6">IF(N126="zákl. prenesená",J126,0)</f>
        <v>0</v>
      </c>
      <c r="BH126" s="194">
        <f t="shared" ref="BH126:BH144" si="7">IF(N126="zníž. prenesená",J126,0)</f>
        <v>0</v>
      </c>
      <c r="BI126" s="194">
        <f t="shared" ref="BI126:BI144" si="8">IF(N126="nulová",J126,0)</f>
        <v>0</v>
      </c>
      <c r="BJ126" s="14" t="s">
        <v>138</v>
      </c>
      <c r="BK126" s="194">
        <f t="shared" ref="BK126:BK144" si="9">ROUND(I126*H126,2)</f>
        <v>281.88</v>
      </c>
      <c r="BL126" s="14" t="s">
        <v>154</v>
      </c>
      <c r="BM126" s="193" t="s">
        <v>603</v>
      </c>
    </row>
    <row r="127" spans="1:65" s="2" customFormat="1" ht="24.2" customHeight="1">
      <c r="A127" s="28"/>
      <c r="B127" s="29"/>
      <c r="C127" s="195" t="s">
        <v>138</v>
      </c>
      <c r="D127" s="195" t="s">
        <v>150</v>
      </c>
      <c r="E127" s="196" t="s">
        <v>604</v>
      </c>
      <c r="F127" s="197" t="s">
        <v>605</v>
      </c>
      <c r="G127" s="198" t="s">
        <v>166</v>
      </c>
      <c r="H127" s="199">
        <v>27</v>
      </c>
      <c r="I127" s="200">
        <v>6.04</v>
      </c>
      <c r="J127" s="201">
        <f t="shared" si="0"/>
        <v>163.08000000000001</v>
      </c>
      <c r="K127" s="202"/>
      <c r="L127" s="33"/>
      <c r="M127" s="203" t="s">
        <v>1</v>
      </c>
      <c r="N127" s="204" t="s">
        <v>42</v>
      </c>
      <c r="O127" s="205">
        <v>0</v>
      </c>
      <c r="P127" s="205">
        <f t="shared" si="1"/>
        <v>0</v>
      </c>
      <c r="Q127" s="205">
        <v>0</v>
      </c>
      <c r="R127" s="205">
        <f t="shared" si="2"/>
        <v>0</v>
      </c>
      <c r="S127" s="205">
        <v>0</v>
      </c>
      <c r="T127" s="206">
        <f t="shared" si="3"/>
        <v>0</v>
      </c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R127" s="193" t="s">
        <v>154</v>
      </c>
      <c r="AT127" s="193" t="s">
        <v>150</v>
      </c>
      <c r="AU127" s="193" t="s">
        <v>138</v>
      </c>
      <c r="AY127" s="14" t="s">
        <v>131</v>
      </c>
      <c r="BE127" s="194">
        <f t="shared" si="4"/>
        <v>0</v>
      </c>
      <c r="BF127" s="194">
        <f t="shared" si="5"/>
        <v>163.08000000000001</v>
      </c>
      <c r="BG127" s="194">
        <f t="shared" si="6"/>
        <v>0</v>
      </c>
      <c r="BH127" s="194">
        <f t="shared" si="7"/>
        <v>0</v>
      </c>
      <c r="BI127" s="194">
        <f t="shared" si="8"/>
        <v>0</v>
      </c>
      <c r="BJ127" s="14" t="s">
        <v>138</v>
      </c>
      <c r="BK127" s="194">
        <f t="shared" si="9"/>
        <v>163.08000000000001</v>
      </c>
      <c r="BL127" s="14" t="s">
        <v>154</v>
      </c>
      <c r="BM127" s="193" t="s">
        <v>606</v>
      </c>
    </row>
    <row r="128" spans="1:65" s="2" customFormat="1" ht="24.2" customHeight="1">
      <c r="A128" s="28"/>
      <c r="B128" s="29"/>
      <c r="C128" s="195" t="s">
        <v>130</v>
      </c>
      <c r="D128" s="195" t="s">
        <v>150</v>
      </c>
      <c r="E128" s="196" t="s">
        <v>607</v>
      </c>
      <c r="F128" s="197" t="s">
        <v>608</v>
      </c>
      <c r="G128" s="198" t="s">
        <v>166</v>
      </c>
      <c r="H128" s="199">
        <v>27</v>
      </c>
      <c r="I128" s="200">
        <v>2.36</v>
      </c>
      <c r="J128" s="201">
        <f t="shared" si="0"/>
        <v>63.72</v>
      </c>
      <c r="K128" s="202"/>
      <c r="L128" s="33"/>
      <c r="M128" s="203" t="s">
        <v>1</v>
      </c>
      <c r="N128" s="204" t="s">
        <v>42</v>
      </c>
      <c r="O128" s="205">
        <v>0.35499999999999998</v>
      </c>
      <c r="P128" s="205">
        <f t="shared" si="1"/>
        <v>9.5849999999999991</v>
      </c>
      <c r="Q128" s="205">
        <v>0</v>
      </c>
      <c r="R128" s="205">
        <f t="shared" si="2"/>
        <v>0</v>
      </c>
      <c r="S128" s="205">
        <v>0.24</v>
      </c>
      <c r="T128" s="206">
        <f t="shared" si="3"/>
        <v>6.4799999999999995</v>
      </c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R128" s="193" t="s">
        <v>154</v>
      </c>
      <c r="AT128" s="193" t="s">
        <v>150</v>
      </c>
      <c r="AU128" s="193" t="s">
        <v>138</v>
      </c>
      <c r="AY128" s="14" t="s">
        <v>131</v>
      </c>
      <c r="BE128" s="194">
        <f t="shared" si="4"/>
        <v>0</v>
      </c>
      <c r="BF128" s="194">
        <f t="shared" si="5"/>
        <v>63.72</v>
      </c>
      <c r="BG128" s="194">
        <f t="shared" si="6"/>
        <v>0</v>
      </c>
      <c r="BH128" s="194">
        <f t="shared" si="7"/>
        <v>0</v>
      </c>
      <c r="BI128" s="194">
        <f t="shared" si="8"/>
        <v>0</v>
      </c>
      <c r="BJ128" s="14" t="s">
        <v>138</v>
      </c>
      <c r="BK128" s="194">
        <f t="shared" si="9"/>
        <v>63.72</v>
      </c>
      <c r="BL128" s="14" t="s">
        <v>154</v>
      </c>
      <c r="BM128" s="193" t="s">
        <v>609</v>
      </c>
    </row>
    <row r="129" spans="1:65" s="2" customFormat="1" ht="14.45" customHeight="1">
      <c r="A129" s="28"/>
      <c r="B129" s="29"/>
      <c r="C129" s="195" t="s">
        <v>154</v>
      </c>
      <c r="D129" s="195" t="s">
        <v>150</v>
      </c>
      <c r="E129" s="196" t="s">
        <v>610</v>
      </c>
      <c r="F129" s="197" t="s">
        <v>611</v>
      </c>
      <c r="G129" s="198" t="s">
        <v>188</v>
      </c>
      <c r="H129" s="199">
        <v>29</v>
      </c>
      <c r="I129" s="200">
        <v>6.82</v>
      </c>
      <c r="J129" s="201">
        <f t="shared" si="0"/>
        <v>197.78</v>
      </c>
      <c r="K129" s="202"/>
      <c r="L129" s="33"/>
      <c r="M129" s="203" t="s">
        <v>1</v>
      </c>
      <c r="N129" s="204" t="s">
        <v>42</v>
      </c>
      <c r="O129" s="205">
        <v>0.61499999999999999</v>
      </c>
      <c r="P129" s="205">
        <f t="shared" si="1"/>
        <v>17.835000000000001</v>
      </c>
      <c r="Q129" s="205">
        <v>5.9535249999999998E-2</v>
      </c>
      <c r="R129" s="205">
        <f t="shared" si="2"/>
        <v>1.7265222499999999</v>
      </c>
      <c r="S129" s="205">
        <v>0</v>
      </c>
      <c r="T129" s="206">
        <f t="shared" si="3"/>
        <v>0</v>
      </c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R129" s="193" t="s">
        <v>154</v>
      </c>
      <c r="AT129" s="193" t="s">
        <v>150</v>
      </c>
      <c r="AU129" s="193" t="s">
        <v>138</v>
      </c>
      <c r="AY129" s="14" t="s">
        <v>131</v>
      </c>
      <c r="BE129" s="194">
        <f t="shared" si="4"/>
        <v>0</v>
      </c>
      <c r="BF129" s="194">
        <f t="shared" si="5"/>
        <v>197.78</v>
      </c>
      <c r="BG129" s="194">
        <f t="shared" si="6"/>
        <v>0</v>
      </c>
      <c r="BH129" s="194">
        <f t="shared" si="7"/>
        <v>0</v>
      </c>
      <c r="BI129" s="194">
        <f t="shared" si="8"/>
        <v>0</v>
      </c>
      <c r="BJ129" s="14" t="s">
        <v>138</v>
      </c>
      <c r="BK129" s="194">
        <f t="shared" si="9"/>
        <v>197.78</v>
      </c>
      <c r="BL129" s="14" t="s">
        <v>154</v>
      </c>
      <c r="BM129" s="193" t="s">
        <v>612</v>
      </c>
    </row>
    <row r="130" spans="1:65" s="2" customFormat="1" ht="14.45" customHeight="1">
      <c r="A130" s="28"/>
      <c r="B130" s="29"/>
      <c r="C130" s="195" t="s">
        <v>163</v>
      </c>
      <c r="D130" s="195" t="s">
        <v>150</v>
      </c>
      <c r="E130" s="196" t="s">
        <v>613</v>
      </c>
      <c r="F130" s="197" t="s">
        <v>614</v>
      </c>
      <c r="G130" s="198" t="s">
        <v>153</v>
      </c>
      <c r="H130" s="199">
        <v>37.700000000000003</v>
      </c>
      <c r="I130" s="200">
        <v>11.08</v>
      </c>
      <c r="J130" s="201">
        <f t="shared" si="0"/>
        <v>417.72</v>
      </c>
      <c r="K130" s="202"/>
      <c r="L130" s="33"/>
      <c r="M130" s="203" t="s">
        <v>1</v>
      </c>
      <c r="N130" s="204" t="s">
        <v>42</v>
      </c>
      <c r="O130" s="205">
        <v>1.667</v>
      </c>
      <c r="P130" s="205">
        <f t="shared" si="1"/>
        <v>62.845900000000007</v>
      </c>
      <c r="Q130" s="205">
        <v>0</v>
      </c>
      <c r="R130" s="205">
        <f t="shared" si="2"/>
        <v>0</v>
      </c>
      <c r="S130" s="205">
        <v>0</v>
      </c>
      <c r="T130" s="206">
        <f t="shared" si="3"/>
        <v>0</v>
      </c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R130" s="193" t="s">
        <v>154</v>
      </c>
      <c r="AT130" s="193" t="s">
        <v>150</v>
      </c>
      <c r="AU130" s="193" t="s">
        <v>138</v>
      </c>
      <c r="AY130" s="14" t="s">
        <v>131</v>
      </c>
      <c r="BE130" s="194">
        <f t="shared" si="4"/>
        <v>0</v>
      </c>
      <c r="BF130" s="194">
        <f t="shared" si="5"/>
        <v>417.72</v>
      </c>
      <c r="BG130" s="194">
        <f t="shared" si="6"/>
        <v>0</v>
      </c>
      <c r="BH130" s="194">
        <f t="shared" si="7"/>
        <v>0</v>
      </c>
      <c r="BI130" s="194">
        <f t="shared" si="8"/>
        <v>0</v>
      </c>
      <c r="BJ130" s="14" t="s">
        <v>138</v>
      </c>
      <c r="BK130" s="194">
        <f t="shared" si="9"/>
        <v>417.72</v>
      </c>
      <c r="BL130" s="14" t="s">
        <v>154</v>
      </c>
      <c r="BM130" s="193" t="s">
        <v>615</v>
      </c>
    </row>
    <row r="131" spans="1:65" s="2" customFormat="1" ht="14.45" customHeight="1">
      <c r="A131" s="28"/>
      <c r="B131" s="29"/>
      <c r="C131" s="195" t="s">
        <v>159</v>
      </c>
      <c r="D131" s="195" t="s">
        <v>150</v>
      </c>
      <c r="E131" s="196" t="s">
        <v>462</v>
      </c>
      <c r="F131" s="197" t="s">
        <v>463</v>
      </c>
      <c r="G131" s="198" t="s">
        <v>153</v>
      </c>
      <c r="H131" s="199">
        <v>78.3</v>
      </c>
      <c r="I131" s="200">
        <v>18.649999999999999</v>
      </c>
      <c r="J131" s="201">
        <f t="shared" si="0"/>
        <v>1460.3</v>
      </c>
      <c r="K131" s="202"/>
      <c r="L131" s="33"/>
      <c r="M131" s="203" t="s">
        <v>1</v>
      </c>
      <c r="N131" s="204" t="s">
        <v>42</v>
      </c>
      <c r="O131" s="205">
        <v>2.806</v>
      </c>
      <c r="P131" s="205">
        <f t="shared" si="1"/>
        <v>219.7098</v>
      </c>
      <c r="Q131" s="205">
        <v>0</v>
      </c>
      <c r="R131" s="205">
        <f t="shared" si="2"/>
        <v>0</v>
      </c>
      <c r="S131" s="205">
        <v>0</v>
      </c>
      <c r="T131" s="206">
        <f t="shared" si="3"/>
        <v>0</v>
      </c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R131" s="193" t="s">
        <v>154</v>
      </c>
      <c r="AT131" s="193" t="s">
        <v>150</v>
      </c>
      <c r="AU131" s="193" t="s">
        <v>138</v>
      </c>
      <c r="AY131" s="14" t="s">
        <v>131</v>
      </c>
      <c r="BE131" s="194">
        <f t="shared" si="4"/>
        <v>0</v>
      </c>
      <c r="BF131" s="194">
        <f t="shared" si="5"/>
        <v>1460.3</v>
      </c>
      <c r="BG131" s="194">
        <f t="shared" si="6"/>
        <v>0</v>
      </c>
      <c r="BH131" s="194">
        <f t="shared" si="7"/>
        <v>0</v>
      </c>
      <c r="BI131" s="194">
        <f t="shared" si="8"/>
        <v>0</v>
      </c>
      <c r="BJ131" s="14" t="s">
        <v>138</v>
      </c>
      <c r="BK131" s="194">
        <f t="shared" si="9"/>
        <v>1460.3</v>
      </c>
      <c r="BL131" s="14" t="s">
        <v>154</v>
      </c>
      <c r="BM131" s="193" t="s">
        <v>616</v>
      </c>
    </row>
    <row r="132" spans="1:65" s="2" customFormat="1" ht="14.45" customHeight="1">
      <c r="A132" s="28"/>
      <c r="B132" s="29"/>
      <c r="C132" s="195" t="s">
        <v>171</v>
      </c>
      <c r="D132" s="195" t="s">
        <v>150</v>
      </c>
      <c r="E132" s="196" t="s">
        <v>468</v>
      </c>
      <c r="F132" s="197" t="s">
        <v>469</v>
      </c>
      <c r="G132" s="198" t="s">
        <v>153</v>
      </c>
      <c r="H132" s="199">
        <v>34.71</v>
      </c>
      <c r="I132" s="200">
        <v>10.44</v>
      </c>
      <c r="J132" s="201">
        <f t="shared" si="0"/>
        <v>362.37</v>
      </c>
      <c r="K132" s="202"/>
      <c r="L132" s="33"/>
      <c r="M132" s="203" t="s">
        <v>1</v>
      </c>
      <c r="N132" s="204" t="s">
        <v>42</v>
      </c>
      <c r="O132" s="205">
        <v>1.5089999999999999</v>
      </c>
      <c r="P132" s="205">
        <f t="shared" si="1"/>
        <v>52.377389999999998</v>
      </c>
      <c r="Q132" s="205">
        <v>0</v>
      </c>
      <c r="R132" s="205">
        <f t="shared" si="2"/>
        <v>0</v>
      </c>
      <c r="S132" s="205">
        <v>0</v>
      </c>
      <c r="T132" s="206">
        <f t="shared" si="3"/>
        <v>0</v>
      </c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R132" s="193" t="s">
        <v>154</v>
      </c>
      <c r="AT132" s="193" t="s">
        <v>150</v>
      </c>
      <c r="AU132" s="193" t="s">
        <v>138</v>
      </c>
      <c r="AY132" s="14" t="s">
        <v>131</v>
      </c>
      <c r="BE132" s="194">
        <f t="shared" si="4"/>
        <v>0</v>
      </c>
      <c r="BF132" s="194">
        <f t="shared" si="5"/>
        <v>362.37</v>
      </c>
      <c r="BG132" s="194">
        <f t="shared" si="6"/>
        <v>0</v>
      </c>
      <c r="BH132" s="194">
        <f t="shared" si="7"/>
        <v>0</v>
      </c>
      <c r="BI132" s="194">
        <f t="shared" si="8"/>
        <v>0</v>
      </c>
      <c r="BJ132" s="14" t="s">
        <v>138</v>
      </c>
      <c r="BK132" s="194">
        <f t="shared" si="9"/>
        <v>362.37</v>
      </c>
      <c r="BL132" s="14" t="s">
        <v>154</v>
      </c>
      <c r="BM132" s="193" t="s">
        <v>617</v>
      </c>
    </row>
    <row r="133" spans="1:65" s="2" customFormat="1" ht="37.9" customHeight="1">
      <c r="A133" s="28"/>
      <c r="B133" s="29"/>
      <c r="C133" s="195" t="s">
        <v>162</v>
      </c>
      <c r="D133" s="195" t="s">
        <v>150</v>
      </c>
      <c r="E133" s="196" t="s">
        <v>368</v>
      </c>
      <c r="F133" s="197" t="s">
        <v>369</v>
      </c>
      <c r="G133" s="198" t="s">
        <v>153</v>
      </c>
      <c r="H133" s="199">
        <v>34.71</v>
      </c>
      <c r="I133" s="200">
        <v>0.59</v>
      </c>
      <c r="J133" s="201">
        <f t="shared" si="0"/>
        <v>20.48</v>
      </c>
      <c r="K133" s="202"/>
      <c r="L133" s="33"/>
      <c r="M133" s="203" t="s">
        <v>1</v>
      </c>
      <c r="N133" s="204" t="s">
        <v>42</v>
      </c>
      <c r="O133" s="205">
        <v>0.08</v>
      </c>
      <c r="P133" s="205">
        <f t="shared" si="1"/>
        <v>2.7768000000000002</v>
      </c>
      <c r="Q133" s="205">
        <v>0</v>
      </c>
      <c r="R133" s="205">
        <f t="shared" si="2"/>
        <v>0</v>
      </c>
      <c r="S133" s="205">
        <v>0</v>
      </c>
      <c r="T133" s="206">
        <f t="shared" si="3"/>
        <v>0</v>
      </c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R133" s="193" t="s">
        <v>154</v>
      </c>
      <c r="AT133" s="193" t="s">
        <v>150</v>
      </c>
      <c r="AU133" s="193" t="s">
        <v>138</v>
      </c>
      <c r="AY133" s="14" t="s">
        <v>131</v>
      </c>
      <c r="BE133" s="194">
        <f t="shared" si="4"/>
        <v>0</v>
      </c>
      <c r="BF133" s="194">
        <f t="shared" si="5"/>
        <v>20.48</v>
      </c>
      <c r="BG133" s="194">
        <f t="shared" si="6"/>
        <v>0</v>
      </c>
      <c r="BH133" s="194">
        <f t="shared" si="7"/>
        <v>0</v>
      </c>
      <c r="BI133" s="194">
        <f t="shared" si="8"/>
        <v>0</v>
      </c>
      <c r="BJ133" s="14" t="s">
        <v>138</v>
      </c>
      <c r="BK133" s="194">
        <f t="shared" si="9"/>
        <v>20.48</v>
      </c>
      <c r="BL133" s="14" t="s">
        <v>154</v>
      </c>
      <c r="BM133" s="193" t="s">
        <v>618</v>
      </c>
    </row>
    <row r="134" spans="1:65" s="2" customFormat="1" ht="24.2" customHeight="1">
      <c r="A134" s="28"/>
      <c r="B134" s="29"/>
      <c r="C134" s="195" t="s">
        <v>178</v>
      </c>
      <c r="D134" s="195" t="s">
        <v>150</v>
      </c>
      <c r="E134" s="196" t="s">
        <v>619</v>
      </c>
      <c r="F134" s="197" t="s">
        <v>620</v>
      </c>
      <c r="G134" s="198" t="s">
        <v>128</v>
      </c>
      <c r="H134" s="199">
        <v>25</v>
      </c>
      <c r="I134" s="200">
        <v>206.56</v>
      </c>
      <c r="J134" s="201">
        <f t="shared" si="0"/>
        <v>5164</v>
      </c>
      <c r="K134" s="202"/>
      <c r="L134" s="33"/>
      <c r="M134" s="203" t="s">
        <v>1</v>
      </c>
      <c r="N134" s="204" t="s">
        <v>42</v>
      </c>
      <c r="O134" s="205">
        <v>0</v>
      </c>
      <c r="P134" s="205">
        <f t="shared" si="1"/>
        <v>0</v>
      </c>
      <c r="Q134" s="205">
        <v>0</v>
      </c>
      <c r="R134" s="205">
        <f t="shared" si="2"/>
        <v>0</v>
      </c>
      <c r="S134" s="205">
        <v>0</v>
      </c>
      <c r="T134" s="206">
        <f t="shared" si="3"/>
        <v>0</v>
      </c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R134" s="193" t="s">
        <v>154</v>
      </c>
      <c r="AT134" s="193" t="s">
        <v>150</v>
      </c>
      <c r="AU134" s="193" t="s">
        <v>138</v>
      </c>
      <c r="AY134" s="14" t="s">
        <v>131</v>
      </c>
      <c r="BE134" s="194">
        <f t="shared" si="4"/>
        <v>0</v>
      </c>
      <c r="BF134" s="194">
        <f t="shared" si="5"/>
        <v>5164</v>
      </c>
      <c r="BG134" s="194">
        <f t="shared" si="6"/>
        <v>0</v>
      </c>
      <c r="BH134" s="194">
        <f t="shared" si="7"/>
        <v>0</v>
      </c>
      <c r="BI134" s="194">
        <f t="shared" si="8"/>
        <v>0</v>
      </c>
      <c r="BJ134" s="14" t="s">
        <v>138</v>
      </c>
      <c r="BK134" s="194">
        <f t="shared" si="9"/>
        <v>5164</v>
      </c>
      <c r="BL134" s="14" t="s">
        <v>154</v>
      </c>
      <c r="BM134" s="193" t="s">
        <v>621</v>
      </c>
    </row>
    <row r="135" spans="1:65" s="2" customFormat="1" ht="14.45" customHeight="1">
      <c r="A135" s="28"/>
      <c r="B135" s="29"/>
      <c r="C135" s="180" t="s">
        <v>167</v>
      </c>
      <c r="D135" s="180" t="s">
        <v>128</v>
      </c>
      <c r="E135" s="181" t="s">
        <v>622</v>
      </c>
      <c r="F135" s="182" t="s">
        <v>623</v>
      </c>
      <c r="G135" s="183" t="s">
        <v>624</v>
      </c>
      <c r="H135" s="184">
        <v>27.5</v>
      </c>
      <c r="I135" s="185">
        <v>2.4900000000000002</v>
      </c>
      <c r="J135" s="186">
        <f t="shared" si="0"/>
        <v>68.48</v>
      </c>
      <c r="K135" s="187"/>
      <c r="L135" s="188"/>
      <c r="M135" s="207" t="s">
        <v>1</v>
      </c>
      <c r="N135" s="208" t="s">
        <v>42</v>
      </c>
      <c r="O135" s="205">
        <v>0</v>
      </c>
      <c r="P135" s="205">
        <f t="shared" si="1"/>
        <v>0</v>
      </c>
      <c r="Q135" s="205">
        <v>0</v>
      </c>
      <c r="R135" s="205">
        <f t="shared" si="2"/>
        <v>0</v>
      </c>
      <c r="S135" s="205">
        <v>0</v>
      </c>
      <c r="T135" s="206">
        <f t="shared" si="3"/>
        <v>0</v>
      </c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R135" s="193" t="s">
        <v>162</v>
      </c>
      <c r="AT135" s="193" t="s">
        <v>128</v>
      </c>
      <c r="AU135" s="193" t="s">
        <v>138</v>
      </c>
      <c r="AY135" s="14" t="s">
        <v>131</v>
      </c>
      <c r="BE135" s="194">
        <f t="shared" si="4"/>
        <v>0</v>
      </c>
      <c r="BF135" s="194">
        <f t="shared" si="5"/>
        <v>68.48</v>
      </c>
      <c r="BG135" s="194">
        <f t="shared" si="6"/>
        <v>0</v>
      </c>
      <c r="BH135" s="194">
        <f t="shared" si="7"/>
        <v>0</v>
      </c>
      <c r="BI135" s="194">
        <f t="shared" si="8"/>
        <v>0</v>
      </c>
      <c r="BJ135" s="14" t="s">
        <v>138</v>
      </c>
      <c r="BK135" s="194">
        <f t="shared" si="9"/>
        <v>68.48</v>
      </c>
      <c r="BL135" s="14" t="s">
        <v>154</v>
      </c>
      <c r="BM135" s="193" t="s">
        <v>625</v>
      </c>
    </row>
    <row r="136" spans="1:65" s="2" customFormat="1" ht="24.2" customHeight="1">
      <c r="A136" s="28"/>
      <c r="B136" s="29"/>
      <c r="C136" s="195" t="s">
        <v>185</v>
      </c>
      <c r="D136" s="195" t="s">
        <v>150</v>
      </c>
      <c r="E136" s="196" t="s">
        <v>626</v>
      </c>
      <c r="F136" s="197" t="s">
        <v>627</v>
      </c>
      <c r="G136" s="198" t="s">
        <v>188</v>
      </c>
      <c r="H136" s="199">
        <v>25</v>
      </c>
      <c r="I136" s="200">
        <v>34.630000000000003</v>
      </c>
      <c r="J136" s="201">
        <f t="shared" si="0"/>
        <v>865.75</v>
      </c>
      <c r="K136" s="202"/>
      <c r="L136" s="33"/>
      <c r="M136" s="203" t="s">
        <v>1</v>
      </c>
      <c r="N136" s="204" t="s">
        <v>42</v>
      </c>
      <c r="O136" s="205">
        <v>1.0269999999999999</v>
      </c>
      <c r="P136" s="205">
        <f t="shared" si="1"/>
        <v>25.674999999999997</v>
      </c>
      <c r="Q136" s="205">
        <v>0</v>
      </c>
      <c r="R136" s="205">
        <f t="shared" si="2"/>
        <v>0</v>
      </c>
      <c r="S136" s="205">
        <v>0</v>
      </c>
      <c r="T136" s="206">
        <f t="shared" si="3"/>
        <v>0</v>
      </c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R136" s="193" t="s">
        <v>154</v>
      </c>
      <c r="AT136" s="193" t="s">
        <v>150</v>
      </c>
      <c r="AU136" s="193" t="s">
        <v>138</v>
      </c>
      <c r="AY136" s="14" t="s">
        <v>131</v>
      </c>
      <c r="BE136" s="194">
        <f t="shared" si="4"/>
        <v>0</v>
      </c>
      <c r="BF136" s="194">
        <f t="shared" si="5"/>
        <v>865.75</v>
      </c>
      <c r="BG136" s="194">
        <f t="shared" si="6"/>
        <v>0</v>
      </c>
      <c r="BH136" s="194">
        <f t="shared" si="7"/>
        <v>0</v>
      </c>
      <c r="BI136" s="194">
        <f t="shared" si="8"/>
        <v>0</v>
      </c>
      <c r="BJ136" s="14" t="s">
        <v>138</v>
      </c>
      <c r="BK136" s="194">
        <f t="shared" si="9"/>
        <v>865.75</v>
      </c>
      <c r="BL136" s="14" t="s">
        <v>154</v>
      </c>
      <c r="BM136" s="193" t="s">
        <v>628</v>
      </c>
    </row>
    <row r="137" spans="1:65" s="2" customFormat="1" ht="24.2" customHeight="1">
      <c r="A137" s="28"/>
      <c r="B137" s="29"/>
      <c r="C137" s="195" t="s">
        <v>170</v>
      </c>
      <c r="D137" s="195" t="s">
        <v>150</v>
      </c>
      <c r="E137" s="196" t="s">
        <v>164</v>
      </c>
      <c r="F137" s="197" t="s">
        <v>165</v>
      </c>
      <c r="G137" s="198" t="s">
        <v>166</v>
      </c>
      <c r="H137" s="199">
        <v>165.62</v>
      </c>
      <c r="I137" s="200">
        <v>2.5099999999999998</v>
      </c>
      <c r="J137" s="201">
        <f t="shared" si="0"/>
        <v>415.71</v>
      </c>
      <c r="K137" s="202"/>
      <c r="L137" s="33"/>
      <c r="M137" s="203" t="s">
        <v>1</v>
      </c>
      <c r="N137" s="204" t="s">
        <v>42</v>
      </c>
      <c r="O137" s="205">
        <v>0.249</v>
      </c>
      <c r="P137" s="205">
        <f t="shared" si="1"/>
        <v>41.239380000000004</v>
      </c>
      <c r="Q137" s="205">
        <v>2.8197E-2</v>
      </c>
      <c r="R137" s="205">
        <f t="shared" si="2"/>
        <v>4.6699871399999999</v>
      </c>
      <c r="S137" s="205">
        <v>0</v>
      </c>
      <c r="T137" s="206">
        <f t="shared" si="3"/>
        <v>0</v>
      </c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R137" s="193" t="s">
        <v>154</v>
      </c>
      <c r="AT137" s="193" t="s">
        <v>150</v>
      </c>
      <c r="AU137" s="193" t="s">
        <v>138</v>
      </c>
      <c r="AY137" s="14" t="s">
        <v>131</v>
      </c>
      <c r="BE137" s="194">
        <f t="shared" si="4"/>
        <v>0</v>
      </c>
      <c r="BF137" s="194">
        <f t="shared" si="5"/>
        <v>415.71</v>
      </c>
      <c r="BG137" s="194">
        <f t="shared" si="6"/>
        <v>0</v>
      </c>
      <c r="BH137" s="194">
        <f t="shared" si="7"/>
        <v>0</v>
      </c>
      <c r="BI137" s="194">
        <f t="shared" si="8"/>
        <v>0</v>
      </c>
      <c r="BJ137" s="14" t="s">
        <v>138</v>
      </c>
      <c r="BK137" s="194">
        <f t="shared" si="9"/>
        <v>415.71</v>
      </c>
      <c r="BL137" s="14" t="s">
        <v>154</v>
      </c>
      <c r="BM137" s="193" t="s">
        <v>629</v>
      </c>
    </row>
    <row r="138" spans="1:65" s="2" customFormat="1" ht="24.2" customHeight="1">
      <c r="A138" s="28"/>
      <c r="B138" s="29"/>
      <c r="C138" s="195" t="s">
        <v>194</v>
      </c>
      <c r="D138" s="195" t="s">
        <v>150</v>
      </c>
      <c r="E138" s="196" t="s">
        <v>168</v>
      </c>
      <c r="F138" s="197" t="s">
        <v>169</v>
      </c>
      <c r="G138" s="198" t="s">
        <v>166</v>
      </c>
      <c r="H138" s="199">
        <v>165.62</v>
      </c>
      <c r="I138" s="200">
        <v>1.45</v>
      </c>
      <c r="J138" s="201">
        <f t="shared" si="0"/>
        <v>240.15</v>
      </c>
      <c r="K138" s="202"/>
      <c r="L138" s="33"/>
      <c r="M138" s="203" t="s">
        <v>1</v>
      </c>
      <c r="N138" s="204" t="s">
        <v>42</v>
      </c>
      <c r="O138" s="205">
        <v>0.188</v>
      </c>
      <c r="P138" s="205">
        <f t="shared" si="1"/>
        <v>31.136559999999999</v>
      </c>
      <c r="Q138" s="205">
        <v>0</v>
      </c>
      <c r="R138" s="205">
        <f t="shared" si="2"/>
        <v>0</v>
      </c>
      <c r="S138" s="205">
        <v>0</v>
      </c>
      <c r="T138" s="206">
        <f t="shared" si="3"/>
        <v>0</v>
      </c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R138" s="193" t="s">
        <v>154</v>
      </c>
      <c r="AT138" s="193" t="s">
        <v>150</v>
      </c>
      <c r="AU138" s="193" t="s">
        <v>138</v>
      </c>
      <c r="AY138" s="14" t="s">
        <v>131</v>
      </c>
      <c r="BE138" s="194">
        <f t="shared" si="4"/>
        <v>0</v>
      </c>
      <c r="BF138" s="194">
        <f t="shared" si="5"/>
        <v>240.15</v>
      </c>
      <c r="BG138" s="194">
        <f t="shared" si="6"/>
        <v>0</v>
      </c>
      <c r="BH138" s="194">
        <f t="shared" si="7"/>
        <v>0</v>
      </c>
      <c r="BI138" s="194">
        <f t="shared" si="8"/>
        <v>0</v>
      </c>
      <c r="BJ138" s="14" t="s">
        <v>138</v>
      </c>
      <c r="BK138" s="194">
        <f t="shared" si="9"/>
        <v>240.15</v>
      </c>
      <c r="BL138" s="14" t="s">
        <v>154</v>
      </c>
      <c r="BM138" s="193" t="s">
        <v>630</v>
      </c>
    </row>
    <row r="139" spans="1:65" s="2" customFormat="1" ht="24.2" customHeight="1">
      <c r="A139" s="28"/>
      <c r="B139" s="29"/>
      <c r="C139" s="195" t="s">
        <v>174</v>
      </c>
      <c r="D139" s="195" t="s">
        <v>150</v>
      </c>
      <c r="E139" s="196" t="s">
        <v>631</v>
      </c>
      <c r="F139" s="197" t="s">
        <v>632</v>
      </c>
      <c r="G139" s="198" t="s">
        <v>153</v>
      </c>
      <c r="H139" s="199">
        <v>82.81</v>
      </c>
      <c r="I139" s="200">
        <v>3.23</v>
      </c>
      <c r="J139" s="201">
        <f t="shared" si="0"/>
        <v>267.48</v>
      </c>
      <c r="K139" s="202"/>
      <c r="L139" s="33"/>
      <c r="M139" s="203" t="s">
        <v>1</v>
      </c>
      <c r="N139" s="204" t="s">
        <v>42</v>
      </c>
      <c r="O139" s="205">
        <v>7.0999999999999994E-2</v>
      </c>
      <c r="P139" s="205">
        <f t="shared" si="1"/>
        <v>5.8795099999999998</v>
      </c>
      <c r="Q139" s="205">
        <v>0</v>
      </c>
      <c r="R139" s="205">
        <f t="shared" si="2"/>
        <v>0</v>
      </c>
      <c r="S139" s="205">
        <v>0</v>
      </c>
      <c r="T139" s="206">
        <f t="shared" si="3"/>
        <v>0</v>
      </c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R139" s="193" t="s">
        <v>154</v>
      </c>
      <c r="AT139" s="193" t="s">
        <v>150</v>
      </c>
      <c r="AU139" s="193" t="s">
        <v>138</v>
      </c>
      <c r="AY139" s="14" t="s">
        <v>131</v>
      </c>
      <c r="BE139" s="194">
        <f t="shared" si="4"/>
        <v>0</v>
      </c>
      <c r="BF139" s="194">
        <f t="shared" si="5"/>
        <v>267.48</v>
      </c>
      <c r="BG139" s="194">
        <f t="shared" si="6"/>
        <v>0</v>
      </c>
      <c r="BH139" s="194">
        <f t="shared" si="7"/>
        <v>0</v>
      </c>
      <c r="BI139" s="194">
        <f t="shared" si="8"/>
        <v>0</v>
      </c>
      <c r="BJ139" s="14" t="s">
        <v>138</v>
      </c>
      <c r="BK139" s="194">
        <f t="shared" si="9"/>
        <v>267.48</v>
      </c>
      <c r="BL139" s="14" t="s">
        <v>154</v>
      </c>
      <c r="BM139" s="193" t="s">
        <v>633</v>
      </c>
    </row>
    <row r="140" spans="1:65" s="2" customFormat="1" ht="24.2" customHeight="1">
      <c r="A140" s="28"/>
      <c r="B140" s="29"/>
      <c r="C140" s="195" t="s">
        <v>202</v>
      </c>
      <c r="D140" s="195" t="s">
        <v>150</v>
      </c>
      <c r="E140" s="196" t="s">
        <v>634</v>
      </c>
      <c r="F140" s="197" t="s">
        <v>635</v>
      </c>
      <c r="G140" s="198" t="s">
        <v>153</v>
      </c>
      <c r="H140" s="199">
        <v>82.81</v>
      </c>
      <c r="I140" s="200">
        <v>1.39</v>
      </c>
      <c r="J140" s="201">
        <f t="shared" si="0"/>
        <v>115.11</v>
      </c>
      <c r="K140" s="202"/>
      <c r="L140" s="33"/>
      <c r="M140" s="203" t="s">
        <v>1</v>
      </c>
      <c r="N140" s="204" t="s">
        <v>42</v>
      </c>
      <c r="O140" s="205">
        <v>8.6999999999999994E-2</v>
      </c>
      <c r="P140" s="205">
        <f t="shared" si="1"/>
        <v>7.2044699999999997</v>
      </c>
      <c r="Q140" s="205">
        <v>0</v>
      </c>
      <c r="R140" s="205">
        <f t="shared" si="2"/>
        <v>0</v>
      </c>
      <c r="S140" s="205">
        <v>0</v>
      </c>
      <c r="T140" s="206">
        <f t="shared" si="3"/>
        <v>0</v>
      </c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R140" s="193" t="s">
        <v>154</v>
      </c>
      <c r="AT140" s="193" t="s">
        <v>150</v>
      </c>
      <c r="AU140" s="193" t="s">
        <v>138</v>
      </c>
      <c r="AY140" s="14" t="s">
        <v>131</v>
      </c>
      <c r="BE140" s="194">
        <f t="shared" si="4"/>
        <v>0</v>
      </c>
      <c r="BF140" s="194">
        <f t="shared" si="5"/>
        <v>115.11</v>
      </c>
      <c r="BG140" s="194">
        <f t="shared" si="6"/>
        <v>0</v>
      </c>
      <c r="BH140" s="194">
        <f t="shared" si="7"/>
        <v>0</v>
      </c>
      <c r="BI140" s="194">
        <f t="shared" si="8"/>
        <v>0</v>
      </c>
      <c r="BJ140" s="14" t="s">
        <v>138</v>
      </c>
      <c r="BK140" s="194">
        <f t="shared" si="9"/>
        <v>115.11</v>
      </c>
      <c r="BL140" s="14" t="s">
        <v>154</v>
      </c>
      <c r="BM140" s="193" t="s">
        <v>636</v>
      </c>
    </row>
    <row r="141" spans="1:65" s="2" customFormat="1" ht="24.2" customHeight="1">
      <c r="A141" s="28"/>
      <c r="B141" s="29"/>
      <c r="C141" s="195" t="s">
        <v>177</v>
      </c>
      <c r="D141" s="195" t="s">
        <v>150</v>
      </c>
      <c r="E141" s="196" t="s">
        <v>375</v>
      </c>
      <c r="F141" s="197" t="s">
        <v>376</v>
      </c>
      <c r="G141" s="198" t="s">
        <v>153</v>
      </c>
      <c r="H141" s="199">
        <v>82.81</v>
      </c>
      <c r="I141" s="200">
        <v>0.71</v>
      </c>
      <c r="J141" s="201">
        <f t="shared" si="0"/>
        <v>58.8</v>
      </c>
      <c r="K141" s="202"/>
      <c r="L141" s="33"/>
      <c r="M141" s="203" t="s">
        <v>1</v>
      </c>
      <c r="N141" s="204" t="s">
        <v>42</v>
      </c>
      <c r="O141" s="205">
        <v>3.1E-2</v>
      </c>
      <c r="P141" s="205">
        <f t="shared" si="1"/>
        <v>2.56711</v>
      </c>
      <c r="Q141" s="205">
        <v>0</v>
      </c>
      <c r="R141" s="205">
        <f t="shared" si="2"/>
        <v>0</v>
      </c>
      <c r="S141" s="205">
        <v>0</v>
      </c>
      <c r="T141" s="206">
        <f t="shared" si="3"/>
        <v>0</v>
      </c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R141" s="193" t="s">
        <v>154</v>
      </c>
      <c r="AT141" s="193" t="s">
        <v>150</v>
      </c>
      <c r="AU141" s="193" t="s">
        <v>138</v>
      </c>
      <c r="AY141" s="14" t="s">
        <v>131</v>
      </c>
      <c r="BE141" s="194">
        <f t="shared" si="4"/>
        <v>0</v>
      </c>
      <c r="BF141" s="194">
        <f t="shared" si="5"/>
        <v>58.8</v>
      </c>
      <c r="BG141" s="194">
        <f t="shared" si="6"/>
        <v>0</v>
      </c>
      <c r="BH141" s="194">
        <f t="shared" si="7"/>
        <v>0</v>
      </c>
      <c r="BI141" s="194">
        <f t="shared" si="8"/>
        <v>0</v>
      </c>
      <c r="BJ141" s="14" t="s">
        <v>138</v>
      </c>
      <c r="BK141" s="194">
        <f t="shared" si="9"/>
        <v>58.8</v>
      </c>
      <c r="BL141" s="14" t="s">
        <v>154</v>
      </c>
      <c r="BM141" s="193" t="s">
        <v>637</v>
      </c>
    </row>
    <row r="142" spans="1:65" s="2" customFormat="1" ht="14.45" customHeight="1">
      <c r="A142" s="28"/>
      <c r="B142" s="29"/>
      <c r="C142" s="195" t="s">
        <v>209</v>
      </c>
      <c r="D142" s="195" t="s">
        <v>150</v>
      </c>
      <c r="E142" s="196" t="s">
        <v>478</v>
      </c>
      <c r="F142" s="197" t="s">
        <v>479</v>
      </c>
      <c r="G142" s="198" t="s">
        <v>153</v>
      </c>
      <c r="H142" s="199">
        <v>57.33</v>
      </c>
      <c r="I142" s="200">
        <v>2.14</v>
      </c>
      <c r="J142" s="201">
        <f t="shared" si="0"/>
        <v>122.69</v>
      </c>
      <c r="K142" s="202"/>
      <c r="L142" s="33"/>
      <c r="M142" s="203" t="s">
        <v>1</v>
      </c>
      <c r="N142" s="204" t="s">
        <v>42</v>
      </c>
      <c r="O142" s="205">
        <v>0</v>
      </c>
      <c r="P142" s="205">
        <f t="shared" si="1"/>
        <v>0</v>
      </c>
      <c r="Q142" s="205">
        <v>0</v>
      </c>
      <c r="R142" s="205">
        <f t="shared" si="2"/>
        <v>0</v>
      </c>
      <c r="S142" s="205">
        <v>0</v>
      </c>
      <c r="T142" s="206">
        <f t="shared" si="3"/>
        <v>0</v>
      </c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R142" s="193" t="s">
        <v>154</v>
      </c>
      <c r="AT142" s="193" t="s">
        <v>150</v>
      </c>
      <c r="AU142" s="193" t="s">
        <v>138</v>
      </c>
      <c r="AY142" s="14" t="s">
        <v>131</v>
      </c>
      <c r="BE142" s="194">
        <f t="shared" si="4"/>
        <v>0</v>
      </c>
      <c r="BF142" s="194">
        <f t="shared" si="5"/>
        <v>122.69</v>
      </c>
      <c r="BG142" s="194">
        <f t="shared" si="6"/>
        <v>0</v>
      </c>
      <c r="BH142" s="194">
        <f t="shared" si="7"/>
        <v>0</v>
      </c>
      <c r="BI142" s="194">
        <f t="shared" si="8"/>
        <v>0</v>
      </c>
      <c r="BJ142" s="14" t="s">
        <v>138</v>
      </c>
      <c r="BK142" s="194">
        <f t="shared" si="9"/>
        <v>122.69</v>
      </c>
      <c r="BL142" s="14" t="s">
        <v>154</v>
      </c>
      <c r="BM142" s="193" t="s">
        <v>638</v>
      </c>
    </row>
    <row r="143" spans="1:65" s="2" customFormat="1" ht="24.2" customHeight="1">
      <c r="A143" s="28"/>
      <c r="B143" s="29"/>
      <c r="C143" s="195" t="s">
        <v>181</v>
      </c>
      <c r="D143" s="195" t="s">
        <v>150</v>
      </c>
      <c r="E143" s="196" t="s">
        <v>481</v>
      </c>
      <c r="F143" s="197" t="s">
        <v>482</v>
      </c>
      <c r="G143" s="198" t="s">
        <v>153</v>
      </c>
      <c r="H143" s="199">
        <v>25.48</v>
      </c>
      <c r="I143" s="200">
        <v>9.98</v>
      </c>
      <c r="J143" s="201">
        <f t="shared" si="0"/>
        <v>254.29</v>
      </c>
      <c r="K143" s="202"/>
      <c r="L143" s="33"/>
      <c r="M143" s="203" t="s">
        <v>1</v>
      </c>
      <c r="N143" s="204" t="s">
        <v>42</v>
      </c>
      <c r="O143" s="205">
        <v>1.5009999999999999</v>
      </c>
      <c r="P143" s="205">
        <f t="shared" si="1"/>
        <v>38.245480000000001</v>
      </c>
      <c r="Q143" s="205">
        <v>0</v>
      </c>
      <c r="R143" s="205">
        <f t="shared" si="2"/>
        <v>0</v>
      </c>
      <c r="S143" s="205">
        <v>0</v>
      </c>
      <c r="T143" s="206">
        <f t="shared" si="3"/>
        <v>0</v>
      </c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R143" s="193" t="s">
        <v>154</v>
      </c>
      <c r="AT143" s="193" t="s">
        <v>150</v>
      </c>
      <c r="AU143" s="193" t="s">
        <v>138</v>
      </c>
      <c r="AY143" s="14" t="s">
        <v>131</v>
      </c>
      <c r="BE143" s="194">
        <f t="shared" si="4"/>
        <v>0</v>
      </c>
      <c r="BF143" s="194">
        <f t="shared" si="5"/>
        <v>254.29</v>
      </c>
      <c r="BG143" s="194">
        <f t="shared" si="6"/>
        <v>0</v>
      </c>
      <c r="BH143" s="194">
        <f t="shared" si="7"/>
        <v>0</v>
      </c>
      <c r="BI143" s="194">
        <f t="shared" si="8"/>
        <v>0</v>
      </c>
      <c r="BJ143" s="14" t="s">
        <v>138</v>
      </c>
      <c r="BK143" s="194">
        <f t="shared" si="9"/>
        <v>254.29</v>
      </c>
      <c r="BL143" s="14" t="s">
        <v>154</v>
      </c>
      <c r="BM143" s="193" t="s">
        <v>639</v>
      </c>
    </row>
    <row r="144" spans="1:65" s="2" customFormat="1" ht="14.45" customHeight="1">
      <c r="A144" s="28"/>
      <c r="B144" s="29"/>
      <c r="C144" s="195" t="s">
        <v>216</v>
      </c>
      <c r="D144" s="195" t="s">
        <v>150</v>
      </c>
      <c r="E144" s="196" t="s">
        <v>484</v>
      </c>
      <c r="F144" s="197" t="s">
        <v>485</v>
      </c>
      <c r="G144" s="198" t="s">
        <v>153</v>
      </c>
      <c r="H144" s="199">
        <v>25.48</v>
      </c>
      <c r="I144" s="200">
        <v>0.77</v>
      </c>
      <c r="J144" s="201">
        <f t="shared" si="0"/>
        <v>19.62</v>
      </c>
      <c r="K144" s="202"/>
      <c r="L144" s="33"/>
      <c r="M144" s="203" t="s">
        <v>1</v>
      </c>
      <c r="N144" s="204" t="s">
        <v>42</v>
      </c>
      <c r="O144" s="205">
        <v>0</v>
      </c>
      <c r="P144" s="205">
        <f t="shared" si="1"/>
        <v>0</v>
      </c>
      <c r="Q144" s="205">
        <v>0</v>
      </c>
      <c r="R144" s="205">
        <f t="shared" si="2"/>
        <v>0</v>
      </c>
      <c r="S144" s="205">
        <v>0</v>
      </c>
      <c r="T144" s="206">
        <f t="shared" si="3"/>
        <v>0</v>
      </c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R144" s="193" t="s">
        <v>154</v>
      </c>
      <c r="AT144" s="193" t="s">
        <v>150</v>
      </c>
      <c r="AU144" s="193" t="s">
        <v>138</v>
      </c>
      <c r="AY144" s="14" t="s">
        <v>131</v>
      </c>
      <c r="BE144" s="194">
        <f t="shared" si="4"/>
        <v>0</v>
      </c>
      <c r="BF144" s="194">
        <f t="shared" si="5"/>
        <v>19.62</v>
      </c>
      <c r="BG144" s="194">
        <f t="shared" si="6"/>
        <v>0</v>
      </c>
      <c r="BH144" s="194">
        <f t="shared" si="7"/>
        <v>0</v>
      </c>
      <c r="BI144" s="194">
        <f t="shared" si="8"/>
        <v>0</v>
      </c>
      <c r="BJ144" s="14" t="s">
        <v>138</v>
      </c>
      <c r="BK144" s="194">
        <f t="shared" si="9"/>
        <v>19.62</v>
      </c>
      <c r="BL144" s="14" t="s">
        <v>154</v>
      </c>
      <c r="BM144" s="193" t="s">
        <v>640</v>
      </c>
    </row>
    <row r="145" spans="1:65" s="12" customFormat="1" ht="22.9" customHeight="1">
      <c r="B145" s="165"/>
      <c r="C145" s="166"/>
      <c r="D145" s="167" t="s">
        <v>75</v>
      </c>
      <c r="E145" s="178" t="s">
        <v>154</v>
      </c>
      <c r="F145" s="178" t="s">
        <v>509</v>
      </c>
      <c r="G145" s="166"/>
      <c r="H145" s="166"/>
      <c r="I145" s="166"/>
      <c r="J145" s="179">
        <f>BK145</f>
        <v>516.22</v>
      </c>
      <c r="K145" s="166"/>
      <c r="L145" s="170"/>
      <c r="M145" s="171"/>
      <c r="N145" s="172"/>
      <c r="O145" s="172"/>
      <c r="P145" s="173">
        <f>P146</f>
        <v>31.748080000000002</v>
      </c>
      <c r="Q145" s="172"/>
      <c r="R145" s="173">
        <f>R146</f>
        <v>48.176819600000002</v>
      </c>
      <c r="S145" s="172"/>
      <c r="T145" s="174">
        <f>T146</f>
        <v>0</v>
      </c>
      <c r="AR145" s="175" t="s">
        <v>83</v>
      </c>
      <c r="AT145" s="176" t="s">
        <v>75</v>
      </c>
      <c r="AU145" s="176" t="s">
        <v>83</v>
      </c>
      <c r="AY145" s="175" t="s">
        <v>131</v>
      </c>
      <c r="BK145" s="177">
        <f>BK146</f>
        <v>516.22</v>
      </c>
    </row>
    <row r="146" spans="1:65" s="2" customFormat="1" ht="24.2" customHeight="1">
      <c r="A146" s="28"/>
      <c r="B146" s="29"/>
      <c r="C146" s="195" t="s">
        <v>7</v>
      </c>
      <c r="D146" s="195" t="s">
        <v>150</v>
      </c>
      <c r="E146" s="196" t="s">
        <v>513</v>
      </c>
      <c r="F146" s="197" t="s">
        <v>514</v>
      </c>
      <c r="G146" s="198" t="s">
        <v>153</v>
      </c>
      <c r="H146" s="199">
        <v>25.48</v>
      </c>
      <c r="I146" s="200">
        <v>20.260000000000002</v>
      </c>
      <c r="J146" s="201">
        <f>ROUND(I146*H146,2)</f>
        <v>516.22</v>
      </c>
      <c r="K146" s="202"/>
      <c r="L146" s="33"/>
      <c r="M146" s="203" t="s">
        <v>1</v>
      </c>
      <c r="N146" s="204" t="s">
        <v>42</v>
      </c>
      <c r="O146" s="205">
        <v>1.246</v>
      </c>
      <c r="P146" s="205">
        <f>O146*H146</f>
        <v>31.748080000000002</v>
      </c>
      <c r="Q146" s="205">
        <v>1.8907700000000001</v>
      </c>
      <c r="R146" s="205">
        <f>Q146*H146</f>
        <v>48.176819600000002</v>
      </c>
      <c r="S146" s="205">
        <v>0</v>
      </c>
      <c r="T146" s="206">
        <f>S146*H146</f>
        <v>0</v>
      </c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R146" s="193" t="s">
        <v>154</v>
      </c>
      <c r="AT146" s="193" t="s">
        <v>150</v>
      </c>
      <c r="AU146" s="193" t="s">
        <v>138</v>
      </c>
      <c r="AY146" s="14" t="s">
        <v>131</v>
      </c>
      <c r="BE146" s="194">
        <f>IF(N146="základná",J146,0)</f>
        <v>0</v>
      </c>
      <c r="BF146" s="194">
        <f>IF(N146="znížená",J146,0)</f>
        <v>516.22</v>
      </c>
      <c r="BG146" s="194">
        <f>IF(N146="zákl. prenesená",J146,0)</f>
        <v>0</v>
      </c>
      <c r="BH146" s="194">
        <f>IF(N146="zníž. prenesená",J146,0)</f>
        <v>0</v>
      </c>
      <c r="BI146" s="194">
        <f>IF(N146="nulová",J146,0)</f>
        <v>0</v>
      </c>
      <c r="BJ146" s="14" t="s">
        <v>138</v>
      </c>
      <c r="BK146" s="194">
        <f>ROUND(I146*H146,2)</f>
        <v>516.22</v>
      </c>
      <c r="BL146" s="14" t="s">
        <v>154</v>
      </c>
      <c r="BM146" s="193" t="s">
        <v>641</v>
      </c>
    </row>
    <row r="147" spans="1:65" s="12" customFormat="1" ht="22.9" customHeight="1">
      <c r="B147" s="165"/>
      <c r="C147" s="166"/>
      <c r="D147" s="167" t="s">
        <v>75</v>
      </c>
      <c r="E147" s="178" t="s">
        <v>163</v>
      </c>
      <c r="F147" s="178" t="s">
        <v>642</v>
      </c>
      <c r="G147" s="166"/>
      <c r="H147" s="166"/>
      <c r="I147" s="166"/>
      <c r="J147" s="179">
        <f>BK147</f>
        <v>325.08</v>
      </c>
      <c r="K147" s="166"/>
      <c r="L147" s="170"/>
      <c r="M147" s="171"/>
      <c r="N147" s="172"/>
      <c r="O147" s="172"/>
      <c r="P147" s="173">
        <f>SUM(P148:P150)</f>
        <v>1.5962399999999999</v>
      </c>
      <c r="Q147" s="172"/>
      <c r="R147" s="173">
        <f>SUM(R148:R150)</f>
        <v>17.987400000000001</v>
      </c>
      <c r="S147" s="172"/>
      <c r="T147" s="174">
        <f>SUM(T148:T150)</f>
        <v>0</v>
      </c>
      <c r="AR147" s="175" t="s">
        <v>83</v>
      </c>
      <c r="AT147" s="176" t="s">
        <v>75</v>
      </c>
      <c r="AU147" s="176" t="s">
        <v>83</v>
      </c>
      <c r="AY147" s="175" t="s">
        <v>131</v>
      </c>
      <c r="BK147" s="177">
        <f>SUM(BK148:BK150)</f>
        <v>325.08</v>
      </c>
    </row>
    <row r="148" spans="1:65" s="2" customFormat="1" ht="37.9" customHeight="1">
      <c r="A148" s="28"/>
      <c r="B148" s="29"/>
      <c r="C148" s="195" t="s">
        <v>224</v>
      </c>
      <c r="D148" s="195" t="s">
        <v>150</v>
      </c>
      <c r="E148" s="196" t="s">
        <v>643</v>
      </c>
      <c r="F148" s="197" t="s">
        <v>644</v>
      </c>
      <c r="G148" s="198" t="s">
        <v>166</v>
      </c>
      <c r="H148" s="199">
        <v>27</v>
      </c>
      <c r="I148" s="200">
        <v>3.38</v>
      </c>
      <c r="J148" s="201">
        <f>ROUND(I148*H148,2)</f>
        <v>91.26</v>
      </c>
      <c r="K148" s="202"/>
      <c r="L148" s="33"/>
      <c r="M148" s="203" t="s">
        <v>1</v>
      </c>
      <c r="N148" s="204" t="s">
        <v>42</v>
      </c>
      <c r="O148" s="205">
        <v>3.5000000000000003E-2</v>
      </c>
      <c r="P148" s="205">
        <f>O148*H148</f>
        <v>0.94500000000000006</v>
      </c>
      <c r="Q148" s="205">
        <v>0.38625999999999999</v>
      </c>
      <c r="R148" s="205">
        <f>Q148*H148</f>
        <v>10.42902</v>
      </c>
      <c r="S148" s="205">
        <v>0</v>
      </c>
      <c r="T148" s="206">
        <f>S148*H148</f>
        <v>0</v>
      </c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R148" s="193" t="s">
        <v>154</v>
      </c>
      <c r="AT148" s="193" t="s">
        <v>150</v>
      </c>
      <c r="AU148" s="193" t="s">
        <v>138</v>
      </c>
      <c r="AY148" s="14" t="s">
        <v>131</v>
      </c>
      <c r="BE148" s="194">
        <f>IF(N148="základná",J148,0)</f>
        <v>0</v>
      </c>
      <c r="BF148" s="194">
        <f>IF(N148="znížená",J148,0)</f>
        <v>91.26</v>
      </c>
      <c r="BG148" s="194">
        <f>IF(N148="zákl. prenesená",J148,0)</f>
        <v>0</v>
      </c>
      <c r="BH148" s="194">
        <f>IF(N148="zníž. prenesená",J148,0)</f>
        <v>0</v>
      </c>
      <c r="BI148" s="194">
        <f>IF(N148="nulová",J148,0)</f>
        <v>0</v>
      </c>
      <c r="BJ148" s="14" t="s">
        <v>138</v>
      </c>
      <c r="BK148" s="194">
        <f>ROUND(I148*H148,2)</f>
        <v>91.26</v>
      </c>
      <c r="BL148" s="14" t="s">
        <v>154</v>
      </c>
      <c r="BM148" s="193" t="s">
        <v>645</v>
      </c>
    </row>
    <row r="149" spans="1:65" s="2" customFormat="1" ht="24.2" customHeight="1">
      <c r="A149" s="28"/>
      <c r="B149" s="29"/>
      <c r="C149" s="195" t="s">
        <v>189</v>
      </c>
      <c r="D149" s="195" t="s">
        <v>150</v>
      </c>
      <c r="E149" s="196" t="s">
        <v>646</v>
      </c>
      <c r="F149" s="197" t="s">
        <v>647</v>
      </c>
      <c r="G149" s="198" t="s">
        <v>166</v>
      </c>
      <c r="H149" s="199">
        <v>27</v>
      </c>
      <c r="I149" s="200">
        <v>2.72</v>
      </c>
      <c r="J149" s="201">
        <f>ROUND(I149*H149,2)</f>
        <v>73.44</v>
      </c>
      <c r="K149" s="202"/>
      <c r="L149" s="33"/>
      <c r="M149" s="203" t="s">
        <v>1</v>
      </c>
      <c r="N149" s="204" t="s">
        <v>42</v>
      </c>
      <c r="O149" s="205">
        <v>2.4119999999999999E-2</v>
      </c>
      <c r="P149" s="205">
        <f>O149*H149</f>
        <v>0.65123999999999993</v>
      </c>
      <c r="Q149" s="205">
        <v>0.27994000000000002</v>
      </c>
      <c r="R149" s="205">
        <f>Q149*H149</f>
        <v>7.5583800000000005</v>
      </c>
      <c r="S149" s="205">
        <v>0</v>
      </c>
      <c r="T149" s="206">
        <f>S149*H149</f>
        <v>0</v>
      </c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R149" s="193" t="s">
        <v>154</v>
      </c>
      <c r="AT149" s="193" t="s">
        <v>150</v>
      </c>
      <c r="AU149" s="193" t="s">
        <v>138</v>
      </c>
      <c r="AY149" s="14" t="s">
        <v>131</v>
      </c>
      <c r="BE149" s="194">
        <f>IF(N149="základná",J149,0)</f>
        <v>0</v>
      </c>
      <c r="BF149" s="194">
        <f>IF(N149="znížená",J149,0)</f>
        <v>73.44</v>
      </c>
      <c r="BG149" s="194">
        <f>IF(N149="zákl. prenesená",J149,0)</f>
        <v>0</v>
      </c>
      <c r="BH149" s="194">
        <f>IF(N149="zníž. prenesená",J149,0)</f>
        <v>0</v>
      </c>
      <c r="BI149" s="194">
        <f>IF(N149="nulová",J149,0)</f>
        <v>0</v>
      </c>
      <c r="BJ149" s="14" t="s">
        <v>138</v>
      </c>
      <c r="BK149" s="194">
        <f>ROUND(I149*H149,2)</f>
        <v>73.44</v>
      </c>
      <c r="BL149" s="14" t="s">
        <v>154</v>
      </c>
      <c r="BM149" s="193" t="s">
        <v>648</v>
      </c>
    </row>
    <row r="150" spans="1:65" s="2" customFormat="1" ht="24.2" customHeight="1">
      <c r="A150" s="28"/>
      <c r="B150" s="29"/>
      <c r="C150" s="195" t="s">
        <v>231</v>
      </c>
      <c r="D150" s="195" t="s">
        <v>150</v>
      </c>
      <c r="E150" s="196" t="s">
        <v>649</v>
      </c>
      <c r="F150" s="197" t="s">
        <v>650</v>
      </c>
      <c r="G150" s="198" t="s">
        <v>166</v>
      </c>
      <c r="H150" s="199">
        <v>27</v>
      </c>
      <c r="I150" s="200">
        <v>5.94</v>
      </c>
      <c r="J150" s="201">
        <f>ROUND(I150*H150,2)</f>
        <v>160.38</v>
      </c>
      <c r="K150" s="202"/>
      <c r="L150" s="33"/>
      <c r="M150" s="203" t="s">
        <v>1</v>
      </c>
      <c r="N150" s="204" t="s">
        <v>42</v>
      </c>
      <c r="O150" s="205">
        <v>0</v>
      </c>
      <c r="P150" s="205">
        <f>O150*H150</f>
        <v>0</v>
      </c>
      <c r="Q150" s="205">
        <v>0</v>
      </c>
      <c r="R150" s="205">
        <f>Q150*H150</f>
        <v>0</v>
      </c>
      <c r="S150" s="205">
        <v>0</v>
      </c>
      <c r="T150" s="206">
        <f>S150*H150</f>
        <v>0</v>
      </c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R150" s="193" t="s">
        <v>154</v>
      </c>
      <c r="AT150" s="193" t="s">
        <v>150</v>
      </c>
      <c r="AU150" s="193" t="s">
        <v>138</v>
      </c>
      <c r="AY150" s="14" t="s">
        <v>131</v>
      </c>
      <c r="BE150" s="194">
        <f>IF(N150="základná",J150,0)</f>
        <v>0</v>
      </c>
      <c r="BF150" s="194">
        <f>IF(N150="znížená",J150,0)</f>
        <v>160.38</v>
      </c>
      <c r="BG150" s="194">
        <f>IF(N150="zákl. prenesená",J150,0)</f>
        <v>0</v>
      </c>
      <c r="BH150" s="194">
        <f>IF(N150="zníž. prenesená",J150,0)</f>
        <v>0</v>
      </c>
      <c r="BI150" s="194">
        <f>IF(N150="nulová",J150,0)</f>
        <v>0</v>
      </c>
      <c r="BJ150" s="14" t="s">
        <v>138</v>
      </c>
      <c r="BK150" s="194">
        <f>ROUND(I150*H150,2)</f>
        <v>160.38</v>
      </c>
      <c r="BL150" s="14" t="s">
        <v>154</v>
      </c>
      <c r="BM150" s="193" t="s">
        <v>651</v>
      </c>
    </row>
    <row r="151" spans="1:65" s="12" customFormat="1" ht="22.9" customHeight="1">
      <c r="B151" s="165"/>
      <c r="C151" s="166"/>
      <c r="D151" s="167" t="s">
        <v>75</v>
      </c>
      <c r="E151" s="178" t="s">
        <v>162</v>
      </c>
      <c r="F151" s="178" t="s">
        <v>410</v>
      </c>
      <c r="G151" s="166"/>
      <c r="H151" s="166"/>
      <c r="I151" s="166"/>
      <c r="J151" s="179">
        <f>BK151</f>
        <v>5068.8500000000004</v>
      </c>
      <c r="K151" s="166"/>
      <c r="L151" s="170"/>
      <c r="M151" s="171"/>
      <c r="N151" s="172"/>
      <c r="O151" s="172"/>
      <c r="P151" s="173">
        <f>SUM(P152:P163)</f>
        <v>97.332300000000018</v>
      </c>
      <c r="Q151" s="172"/>
      <c r="R151" s="173">
        <f>SUM(R152:R163)</f>
        <v>0</v>
      </c>
      <c r="S151" s="172"/>
      <c r="T151" s="174">
        <f>SUM(T152:T163)</f>
        <v>0</v>
      </c>
      <c r="AR151" s="175" t="s">
        <v>83</v>
      </c>
      <c r="AT151" s="176" t="s">
        <v>75</v>
      </c>
      <c r="AU151" s="176" t="s">
        <v>83</v>
      </c>
      <c r="AY151" s="175" t="s">
        <v>131</v>
      </c>
      <c r="BK151" s="177">
        <f>SUM(BK152:BK163)</f>
        <v>5068.8500000000004</v>
      </c>
    </row>
    <row r="152" spans="1:65" s="2" customFormat="1" ht="24.2" customHeight="1">
      <c r="A152" s="28"/>
      <c r="B152" s="29"/>
      <c r="C152" s="195" t="s">
        <v>193</v>
      </c>
      <c r="D152" s="195" t="s">
        <v>150</v>
      </c>
      <c r="E152" s="196" t="s">
        <v>652</v>
      </c>
      <c r="F152" s="197" t="s">
        <v>653</v>
      </c>
      <c r="G152" s="198" t="s">
        <v>188</v>
      </c>
      <c r="H152" s="199">
        <v>88.7</v>
      </c>
      <c r="I152" s="200">
        <v>0.08</v>
      </c>
      <c r="J152" s="201">
        <f t="shared" ref="J152:J163" si="10">ROUND(I152*H152,2)</f>
        <v>7.1</v>
      </c>
      <c r="K152" s="202"/>
      <c r="L152" s="33"/>
      <c r="M152" s="203" t="s">
        <v>1</v>
      </c>
      <c r="N152" s="204" t="s">
        <v>42</v>
      </c>
      <c r="O152" s="205">
        <v>8.9999999999999993E-3</v>
      </c>
      <c r="P152" s="205">
        <f t="shared" ref="P152:P163" si="11">O152*H152</f>
        <v>0.79830000000000001</v>
      </c>
      <c r="Q152" s="205">
        <v>0</v>
      </c>
      <c r="R152" s="205">
        <f t="shared" ref="R152:R163" si="12">Q152*H152</f>
        <v>0</v>
      </c>
      <c r="S152" s="205">
        <v>0</v>
      </c>
      <c r="T152" s="206">
        <f t="shared" ref="T152:T163" si="13">S152*H152</f>
        <v>0</v>
      </c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R152" s="193" t="s">
        <v>154</v>
      </c>
      <c r="AT152" s="193" t="s">
        <v>150</v>
      </c>
      <c r="AU152" s="193" t="s">
        <v>138</v>
      </c>
      <c r="AY152" s="14" t="s">
        <v>131</v>
      </c>
      <c r="BE152" s="194">
        <f t="shared" ref="BE152:BE163" si="14">IF(N152="základná",J152,0)</f>
        <v>0</v>
      </c>
      <c r="BF152" s="194">
        <f t="shared" ref="BF152:BF163" si="15">IF(N152="znížená",J152,0)</f>
        <v>7.1</v>
      </c>
      <c r="BG152" s="194">
        <f t="shared" ref="BG152:BG163" si="16">IF(N152="zákl. prenesená",J152,0)</f>
        <v>0</v>
      </c>
      <c r="BH152" s="194">
        <f t="shared" ref="BH152:BH163" si="17">IF(N152="zníž. prenesená",J152,0)</f>
        <v>0</v>
      </c>
      <c r="BI152" s="194">
        <f t="shared" ref="BI152:BI163" si="18">IF(N152="nulová",J152,0)</f>
        <v>0</v>
      </c>
      <c r="BJ152" s="14" t="s">
        <v>138</v>
      </c>
      <c r="BK152" s="194">
        <f t="shared" ref="BK152:BK163" si="19">ROUND(I152*H152,2)</f>
        <v>7.1</v>
      </c>
      <c r="BL152" s="14" t="s">
        <v>154</v>
      </c>
      <c r="BM152" s="193" t="s">
        <v>654</v>
      </c>
    </row>
    <row r="153" spans="1:65" s="2" customFormat="1" ht="14.45" customHeight="1">
      <c r="A153" s="28"/>
      <c r="B153" s="29"/>
      <c r="C153" s="180" t="s">
        <v>238</v>
      </c>
      <c r="D153" s="180" t="s">
        <v>128</v>
      </c>
      <c r="E153" s="181" t="s">
        <v>655</v>
      </c>
      <c r="F153" s="182" t="s">
        <v>656</v>
      </c>
      <c r="G153" s="183" t="s">
        <v>188</v>
      </c>
      <c r="H153" s="184">
        <v>96.948999999999998</v>
      </c>
      <c r="I153" s="185">
        <v>0.77</v>
      </c>
      <c r="J153" s="186">
        <f t="shared" si="10"/>
        <v>74.650000000000006</v>
      </c>
      <c r="K153" s="187"/>
      <c r="L153" s="188"/>
      <c r="M153" s="207" t="s">
        <v>1</v>
      </c>
      <c r="N153" s="208" t="s">
        <v>42</v>
      </c>
      <c r="O153" s="205">
        <v>0</v>
      </c>
      <c r="P153" s="205">
        <f t="shared" si="11"/>
        <v>0</v>
      </c>
      <c r="Q153" s="205">
        <v>0</v>
      </c>
      <c r="R153" s="205">
        <f t="shared" si="12"/>
        <v>0</v>
      </c>
      <c r="S153" s="205">
        <v>0</v>
      </c>
      <c r="T153" s="206">
        <f t="shared" si="13"/>
        <v>0</v>
      </c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R153" s="193" t="s">
        <v>162</v>
      </c>
      <c r="AT153" s="193" t="s">
        <v>128</v>
      </c>
      <c r="AU153" s="193" t="s">
        <v>138</v>
      </c>
      <c r="AY153" s="14" t="s">
        <v>131</v>
      </c>
      <c r="BE153" s="194">
        <f t="shared" si="14"/>
        <v>0</v>
      </c>
      <c r="BF153" s="194">
        <f t="shared" si="15"/>
        <v>74.650000000000006</v>
      </c>
      <c r="BG153" s="194">
        <f t="shared" si="16"/>
        <v>0</v>
      </c>
      <c r="BH153" s="194">
        <f t="shared" si="17"/>
        <v>0</v>
      </c>
      <c r="BI153" s="194">
        <f t="shared" si="18"/>
        <v>0</v>
      </c>
      <c r="BJ153" s="14" t="s">
        <v>138</v>
      </c>
      <c r="BK153" s="194">
        <f t="shared" si="19"/>
        <v>74.650000000000006</v>
      </c>
      <c r="BL153" s="14" t="s">
        <v>154</v>
      </c>
      <c r="BM153" s="193" t="s">
        <v>657</v>
      </c>
    </row>
    <row r="154" spans="1:65" s="2" customFormat="1" ht="24.2" customHeight="1">
      <c r="A154" s="28"/>
      <c r="B154" s="29"/>
      <c r="C154" s="195" t="s">
        <v>197</v>
      </c>
      <c r="D154" s="195" t="s">
        <v>150</v>
      </c>
      <c r="E154" s="196" t="s">
        <v>658</v>
      </c>
      <c r="F154" s="197" t="s">
        <v>659</v>
      </c>
      <c r="G154" s="198" t="s">
        <v>188</v>
      </c>
      <c r="H154" s="199">
        <v>25</v>
      </c>
      <c r="I154" s="200">
        <v>0.08</v>
      </c>
      <c r="J154" s="201">
        <f t="shared" si="10"/>
        <v>2</v>
      </c>
      <c r="K154" s="202"/>
      <c r="L154" s="33"/>
      <c r="M154" s="203" t="s">
        <v>1</v>
      </c>
      <c r="N154" s="204" t="s">
        <v>42</v>
      </c>
      <c r="O154" s="205">
        <v>8.9999999999999993E-3</v>
      </c>
      <c r="P154" s="205">
        <f t="shared" si="11"/>
        <v>0.22499999999999998</v>
      </c>
      <c r="Q154" s="205">
        <v>0</v>
      </c>
      <c r="R154" s="205">
        <f t="shared" si="12"/>
        <v>0</v>
      </c>
      <c r="S154" s="205">
        <v>0</v>
      </c>
      <c r="T154" s="206">
        <f t="shared" si="13"/>
        <v>0</v>
      </c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R154" s="193" t="s">
        <v>154</v>
      </c>
      <c r="AT154" s="193" t="s">
        <v>150</v>
      </c>
      <c r="AU154" s="193" t="s">
        <v>138</v>
      </c>
      <c r="AY154" s="14" t="s">
        <v>131</v>
      </c>
      <c r="BE154" s="194">
        <f t="shared" si="14"/>
        <v>0</v>
      </c>
      <c r="BF154" s="194">
        <f t="shared" si="15"/>
        <v>2</v>
      </c>
      <c r="BG154" s="194">
        <f t="shared" si="16"/>
        <v>0</v>
      </c>
      <c r="BH154" s="194">
        <f t="shared" si="17"/>
        <v>0</v>
      </c>
      <c r="BI154" s="194">
        <f t="shared" si="18"/>
        <v>0</v>
      </c>
      <c r="BJ154" s="14" t="s">
        <v>138</v>
      </c>
      <c r="BK154" s="194">
        <f t="shared" si="19"/>
        <v>2</v>
      </c>
      <c r="BL154" s="14" t="s">
        <v>154</v>
      </c>
      <c r="BM154" s="193" t="s">
        <v>660</v>
      </c>
    </row>
    <row r="155" spans="1:65" s="2" customFormat="1" ht="14.45" customHeight="1">
      <c r="A155" s="28"/>
      <c r="B155" s="29"/>
      <c r="C155" s="180" t="s">
        <v>245</v>
      </c>
      <c r="D155" s="180" t="s">
        <v>128</v>
      </c>
      <c r="E155" s="181" t="s">
        <v>661</v>
      </c>
      <c r="F155" s="182" t="s">
        <v>662</v>
      </c>
      <c r="G155" s="183" t="s">
        <v>188</v>
      </c>
      <c r="H155" s="184">
        <v>27.597999999999999</v>
      </c>
      <c r="I155" s="185">
        <v>1.19</v>
      </c>
      <c r="J155" s="186">
        <f t="shared" si="10"/>
        <v>32.840000000000003</v>
      </c>
      <c r="K155" s="187"/>
      <c r="L155" s="188"/>
      <c r="M155" s="207" t="s">
        <v>1</v>
      </c>
      <c r="N155" s="208" t="s">
        <v>42</v>
      </c>
      <c r="O155" s="205">
        <v>0</v>
      </c>
      <c r="P155" s="205">
        <f t="shared" si="11"/>
        <v>0</v>
      </c>
      <c r="Q155" s="205">
        <v>0</v>
      </c>
      <c r="R155" s="205">
        <f t="shared" si="12"/>
        <v>0</v>
      </c>
      <c r="S155" s="205">
        <v>0</v>
      </c>
      <c r="T155" s="206">
        <f t="shared" si="13"/>
        <v>0</v>
      </c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R155" s="193" t="s">
        <v>162</v>
      </c>
      <c r="AT155" s="193" t="s">
        <v>128</v>
      </c>
      <c r="AU155" s="193" t="s">
        <v>138</v>
      </c>
      <c r="AY155" s="14" t="s">
        <v>131</v>
      </c>
      <c r="BE155" s="194">
        <f t="shared" si="14"/>
        <v>0</v>
      </c>
      <c r="BF155" s="194">
        <f t="shared" si="15"/>
        <v>32.840000000000003</v>
      </c>
      <c r="BG155" s="194">
        <f t="shared" si="16"/>
        <v>0</v>
      </c>
      <c r="BH155" s="194">
        <f t="shared" si="17"/>
        <v>0</v>
      </c>
      <c r="BI155" s="194">
        <f t="shared" si="18"/>
        <v>0</v>
      </c>
      <c r="BJ155" s="14" t="s">
        <v>138</v>
      </c>
      <c r="BK155" s="194">
        <f t="shared" si="19"/>
        <v>32.840000000000003</v>
      </c>
      <c r="BL155" s="14" t="s">
        <v>154</v>
      </c>
      <c r="BM155" s="193" t="s">
        <v>663</v>
      </c>
    </row>
    <row r="156" spans="1:65" s="2" customFormat="1" ht="24.2" customHeight="1">
      <c r="A156" s="28"/>
      <c r="B156" s="29"/>
      <c r="C156" s="195" t="s">
        <v>201</v>
      </c>
      <c r="D156" s="195" t="s">
        <v>150</v>
      </c>
      <c r="E156" s="196" t="s">
        <v>269</v>
      </c>
      <c r="F156" s="197" t="s">
        <v>270</v>
      </c>
      <c r="G156" s="198" t="s">
        <v>200</v>
      </c>
      <c r="H156" s="199">
        <v>29</v>
      </c>
      <c r="I156" s="200">
        <v>28.32</v>
      </c>
      <c r="J156" s="201">
        <f t="shared" si="10"/>
        <v>821.28</v>
      </c>
      <c r="K156" s="202"/>
      <c r="L156" s="33"/>
      <c r="M156" s="203" t="s">
        <v>1</v>
      </c>
      <c r="N156" s="204" t="s">
        <v>42</v>
      </c>
      <c r="O156" s="205">
        <v>3.3210000000000002</v>
      </c>
      <c r="P156" s="205">
        <f t="shared" si="11"/>
        <v>96.309000000000012</v>
      </c>
      <c r="Q156" s="205">
        <v>0</v>
      </c>
      <c r="R156" s="205">
        <f t="shared" si="12"/>
        <v>0</v>
      </c>
      <c r="S156" s="205">
        <v>0</v>
      </c>
      <c r="T156" s="206">
        <f t="shared" si="13"/>
        <v>0</v>
      </c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R156" s="193" t="s">
        <v>154</v>
      </c>
      <c r="AT156" s="193" t="s">
        <v>150</v>
      </c>
      <c r="AU156" s="193" t="s">
        <v>138</v>
      </c>
      <c r="AY156" s="14" t="s">
        <v>131</v>
      </c>
      <c r="BE156" s="194">
        <f t="shared" si="14"/>
        <v>0</v>
      </c>
      <c r="BF156" s="194">
        <f t="shared" si="15"/>
        <v>821.28</v>
      </c>
      <c r="BG156" s="194">
        <f t="shared" si="16"/>
        <v>0</v>
      </c>
      <c r="BH156" s="194">
        <f t="shared" si="17"/>
        <v>0</v>
      </c>
      <c r="BI156" s="194">
        <f t="shared" si="18"/>
        <v>0</v>
      </c>
      <c r="BJ156" s="14" t="s">
        <v>138</v>
      </c>
      <c r="BK156" s="194">
        <f t="shared" si="19"/>
        <v>821.28</v>
      </c>
      <c r="BL156" s="14" t="s">
        <v>154</v>
      </c>
      <c r="BM156" s="193" t="s">
        <v>664</v>
      </c>
    </row>
    <row r="157" spans="1:65" s="2" customFormat="1" ht="14.45" customHeight="1">
      <c r="A157" s="28"/>
      <c r="B157" s="29"/>
      <c r="C157" s="180" t="s">
        <v>252</v>
      </c>
      <c r="D157" s="180" t="s">
        <v>128</v>
      </c>
      <c r="E157" s="181" t="s">
        <v>665</v>
      </c>
      <c r="F157" s="182" t="s">
        <v>666</v>
      </c>
      <c r="G157" s="183" t="s">
        <v>396</v>
      </c>
      <c r="H157" s="184">
        <v>29.29</v>
      </c>
      <c r="I157" s="185">
        <v>85.68</v>
      </c>
      <c r="J157" s="186">
        <f t="shared" si="10"/>
        <v>2509.5700000000002</v>
      </c>
      <c r="K157" s="187"/>
      <c r="L157" s="188"/>
      <c r="M157" s="207" t="s">
        <v>1</v>
      </c>
      <c r="N157" s="208" t="s">
        <v>42</v>
      </c>
      <c r="O157" s="205">
        <v>0</v>
      </c>
      <c r="P157" s="205">
        <f t="shared" si="11"/>
        <v>0</v>
      </c>
      <c r="Q157" s="205">
        <v>0</v>
      </c>
      <c r="R157" s="205">
        <f t="shared" si="12"/>
        <v>0</v>
      </c>
      <c r="S157" s="205">
        <v>0</v>
      </c>
      <c r="T157" s="206">
        <f t="shared" si="13"/>
        <v>0</v>
      </c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R157" s="193" t="s">
        <v>162</v>
      </c>
      <c r="AT157" s="193" t="s">
        <v>128</v>
      </c>
      <c r="AU157" s="193" t="s">
        <v>138</v>
      </c>
      <c r="AY157" s="14" t="s">
        <v>131</v>
      </c>
      <c r="BE157" s="194">
        <f t="shared" si="14"/>
        <v>0</v>
      </c>
      <c r="BF157" s="194">
        <f t="shared" si="15"/>
        <v>2509.5700000000002</v>
      </c>
      <c r="BG157" s="194">
        <f t="shared" si="16"/>
        <v>0</v>
      </c>
      <c r="BH157" s="194">
        <f t="shared" si="17"/>
        <v>0</v>
      </c>
      <c r="BI157" s="194">
        <f t="shared" si="18"/>
        <v>0</v>
      </c>
      <c r="BJ157" s="14" t="s">
        <v>138</v>
      </c>
      <c r="BK157" s="194">
        <f t="shared" si="19"/>
        <v>2509.5700000000002</v>
      </c>
      <c r="BL157" s="14" t="s">
        <v>154</v>
      </c>
      <c r="BM157" s="193" t="s">
        <v>667</v>
      </c>
    </row>
    <row r="158" spans="1:65" s="2" customFormat="1" ht="14.45" customHeight="1">
      <c r="A158" s="28"/>
      <c r="B158" s="29"/>
      <c r="C158" s="180" t="s">
        <v>205</v>
      </c>
      <c r="D158" s="180" t="s">
        <v>128</v>
      </c>
      <c r="E158" s="181" t="s">
        <v>668</v>
      </c>
      <c r="F158" s="182" t="s">
        <v>669</v>
      </c>
      <c r="G158" s="183" t="s">
        <v>396</v>
      </c>
      <c r="H158" s="184">
        <v>29.29</v>
      </c>
      <c r="I158" s="185">
        <v>20.66</v>
      </c>
      <c r="J158" s="186">
        <f t="shared" si="10"/>
        <v>605.13</v>
      </c>
      <c r="K158" s="187"/>
      <c r="L158" s="188"/>
      <c r="M158" s="207" t="s">
        <v>1</v>
      </c>
      <c r="N158" s="208" t="s">
        <v>42</v>
      </c>
      <c r="O158" s="205">
        <v>0</v>
      </c>
      <c r="P158" s="205">
        <f t="shared" si="11"/>
        <v>0</v>
      </c>
      <c r="Q158" s="205">
        <v>0</v>
      </c>
      <c r="R158" s="205">
        <f t="shared" si="12"/>
        <v>0</v>
      </c>
      <c r="S158" s="205">
        <v>0</v>
      </c>
      <c r="T158" s="206">
        <f t="shared" si="13"/>
        <v>0</v>
      </c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R158" s="193" t="s">
        <v>162</v>
      </c>
      <c r="AT158" s="193" t="s">
        <v>128</v>
      </c>
      <c r="AU158" s="193" t="s">
        <v>138</v>
      </c>
      <c r="AY158" s="14" t="s">
        <v>131</v>
      </c>
      <c r="BE158" s="194">
        <f t="shared" si="14"/>
        <v>0</v>
      </c>
      <c r="BF158" s="194">
        <f t="shared" si="15"/>
        <v>605.13</v>
      </c>
      <c r="BG158" s="194">
        <f t="shared" si="16"/>
        <v>0</v>
      </c>
      <c r="BH158" s="194">
        <f t="shared" si="17"/>
        <v>0</v>
      </c>
      <c r="BI158" s="194">
        <f t="shared" si="18"/>
        <v>0</v>
      </c>
      <c r="BJ158" s="14" t="s">
        <v>138</v>
      </c>
      <c r="BK158" s="194">
        <f t="shared" si="19"/>
        <v>605.13</v>
      </c>
      <c r="BL158" s="14" t="s">
        <v>154</v>
      </c>
      <c r="BM158" s="193" t="s">
        <v>670</v>
      </c>
    </row>
    <row r="159" spans="1:65" s="2" customFormat="1" ht="14.45" customHeight="1">
      <c r="A159" s="28"/>
      <c r="B159" s="29"/>
      <c r="C159" s="195" t="s">
        <v>259</v>
      </c>
      <c r="D159" s="195" t="s">
        <v>150</v>
      </c>
      <c r="E159" s="196" t="s">
        <v>671</v>
      </c>
      <c r="F159" s="197" t="s">
        <v>672</v>
      </c>
      <c r="G159" s="198" t="s">
        <v>673</v>
      </c>
      <c r="H159" s="199">
        <v>29</v>
      </c>
      <c r="I159" s="200">
        <v>13.4</v>
      </c>
      <c r="J159" s="201">
        <f t="shared" si="10"/>
        <v>388.6</v>
      </c>
      <c r="K159" s="202"/>
      <c r="L159" s="33"/>
      <c r="M159" s="203" t="s">
        <v>1</v>
      </c>
      <c r="N159" s="204" t="s">
        <v>42</v>
      </c>
      <c r="O159" s="205">
        <v>0</v>
      </c>
      <c r="P159" s="205">
        <f t="shared" si="11"/>
        <v>0</v>
      </c>
      <c r="Q159" s="205">
        <v>0</v>
      </c>
      <c r="R159" s="205">
        <f t="shared" si="12"/>
        <v>0</v>
      </c>
      <c r="S159" s="205">
        <v>0</v>
      </c>
      <c r="T159" s="206">
        <f t="shared" si="13"/>
        <v>0</v>
      </c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R159" s="193" t="s">
        <v>154</v>
      </c>
      <c r="AT159" s="193" t="s">
        <v>150</v>
      </c>
      <c r="AU159" s="193" t="s">
        <v>138</v>
      </c>
      <c r="AY159" s="14" t="s">
        <v>131</v>
      </c>
      <c r="BE159" s="194">
        <f t="shared" si="14"/>
        <v>0</v>
      </c>
      <c r="BF159" s="194">
        <f t="shared" si="15"/>
        <v>388.6</v>
      </c>
      <c r="BG159" s="194">
        <f t="shared" si="16"/>
        <v>0</v>
      </c>
      <c r="BH159" s="194">
        <f t="shared" si="17"/>
        <v>0</v>
      </c>
      <c r="BI159" s="194">
        <f t="shared" si="18"/>
        <v>0</v>
      </c>
      <c r="BJ159" s="14" t="s">
        <v>138</v>
      </c>
      <c r="BK159" s="194">
        <f t="shared" si="19"/>
        <v>388.6</v>
      </c>
      <c r="BL159" s="14" t="s">
        <v>154</v>
      </c>
      <c r="BM159" s="193" t="s">
        <v>674</v>
      </c>
    </row>
    <row r="160" spans="1:65" s="2" customFormat="1" ht="14.45" customHeight="1">
      <c r="A160" s="28"/>
      <c r="B160" s="29"/>
      <c r="C160" s="180" t="s">
        <v>208</v>
      </c>
      <c r="D160" s="180" t="s">
        <v>128</v>
      </c>
      <c r="E160" s="181" t="s">
        <v>675</v>
      </c>
      <c r="F160" s="182" t="s">
        <v>676</v>
      </c>
      <c r="G160" s="183" t="s">
        <v>677</v>
      </c>
      <c r="H160" s="184">
        <v>29</v>
      </c>
      <c r="I160" s="185">
        <v>9.0299999999999994</v>
      </c>
      <c r="J160" s="186">
        <f t="shared" si="10"/>
        <v>261.87</v>
      </c>
      <c r="K160" s="187"/>
      <c r="L160" s="188"/>
      <c r="M160" s="207" t="s">
        <v>1</v>
      </c>
      <c r="N160" s="208" t="s">
        <v>42</v>
      </c>
      <c r="O160" s="205">
        <v>0</v>
      </c>
      <c r="P160" s="205">
        <f t="shared" si="11"/>
        <v>0</v>
      </c>
      <c r="Q160" s="205">
        <v>0</v>
      </c>
      <c r="R160" s="205">
        <f t="shared" si="12"/>
        <v>0</v>
      </c>
      <c r="S160" s="205">
        <v>0</v>
      </c>
      <c r="T160" s="206">
        <f t="shared" si="13"/>
        <v>0</v>
      </c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R160" s="193" t="s">
        <v>162</v>
      </c>
      <c r="AT160" s="193" t="s">
        <v>128</v>
      </c>
      <c r="AU160" s="193" t="s">
        <v>138</v>
      </c>
      <c r="AY160" s="14" t="s">
        <v>131</v>
      </c>
      <c r="BE160" s="194">
        <f t="shared" si="14"/>
        <v>0</v>
      </c>
      <c r="BF160" s="194">
        <f t="shared" si="15"/>
        <v>261.87</v>
      </c>
      <c r="BG160" s="194">
        <f t="shared" si="16"/>
        <v>0</v>
      </c>
      <c r="BH160" s="194">
        <f t="shared" si="17"/>
        <v>0</v>
      </c>
      <c r="BI160" s="194">
        <f t="shared" si="18"/>
        <v>0</v>
      </c>
      <c r="BJ160" s="14" t="s">
        <v>138</v>
      </c>
      <c r="BK160" s="194">
        <f t="shared" si="19"/>
        <v>261.87</v>
      </c>
      <c r="BL160" s="14" t="s">
        <v>154</v>
      </c>
      <c r="BM160" s="193" t="s">
        <v>678</v>
      </c>
    </row>
    <row r="161" spans="1:65" s="2" customFormat="1" ht="24.2" customHeight="1">
      <c r="A161" s="28"/>
      <c r="B161" s="29"/>
      <c r="C161" s="180" t="s">
        <v>265</v>
      </c>
      <c r="D161" s="180" t="s">
        <v>128</v>
      </c>
      <c r="E161" s="181" t="s">
        <v>679</v>
      </c>
      <c r="F161" s="182" t="s">
        <v>680</v>
      </c>
      <c r="G161" s="183" t="s">
        <v>396</v>
      </c>
      <c r="H161" s="184">
        <v>29</v>
      </c>
      <c r="I161" s="185">
        <v>7.65</v>
      </c>
      <c r="J161" s="186">
        <f t="shared" si="10"/>
        <v>221.85</v>
      </c>
      <c r="K161" s="187"/>
      <c r="L161" s="188"/>
      <c r="M161" s="207" t="s">
        <v>1</v>
      </c>
      <c r="N161" s="208" t="s">
        <v>42</v>
      </c>
      <c r="O161" s="205">
        <v>0</v>
      </c>
      <c r="P161" s="205">
        <f t="shared" si="11"/>
        <v>0</v>
      </c>
      <c r="Q161" s="205">
        <v>0</v>
      </c>
      <c r="R161" s="205">
        <f t="shared" si="12"/>
        <v>0</v>
      </c>
      <c r="S161" s="205">
        <v>0</v>
      </c>
      <c r="T161" s="206">
        <f t="shared" si="13"/>
        <v>0</v>
      </c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R161" s="193" t="s">
        <v>162</v>
      </c>
      <c r="AT161" s="193" t="s">
        <v>128</v>
      </c>
      <c r="AU161" s="193" t="s">
        <v>138</v>
      </c>
      <c r="AY161" s="14" t="s">
        <v>131</v>
      </c>
      <c r="BE161" s="194">
        <f t="shared" si="14"/>
        <v>0</v>
      </c>
      <c r="BF161" s="194">
        <f t="shared" si="15"/>
        <v>221.85</v>
      </c>
      <c r="BG161" s="194">
        <f t="shared" si="16"/>
        <v>0</v>
      </c>
      <c r="BH161" s="194">
        <f t="shared" si="17"/>
        <v>0</v>
      </c>
      <c r="BI161" s="194">
        <f t="shared" si="18"/>
        <v>0</v>
      </c>
      <c r="BJ161" s="14" t="s">
        <v>138</v>
      </c>
      <c r="BK161" s="194">
        <f t="shared" si="19"/>
        <v>221.85</v>
      </c>
      <c r="BL161" s="14" t="s">
        <v>154</v>
      </c>
      <c r="BM161" s="193" t="s">
        <v>681</v>
      </c>
    </row>
    <row r="162" spans="1:65" s="2" customFormat="1" ht="24.2" customHeight="1">
      <c r="A162" s="28"/>
      <c r="B162" s="29"/>
      <c r="C162" s="195" t="s">
        <v>212</v>
      </c>
      <c r="D162" s="195" t="s">
        <v>150</v>
      </c>
      <c r="E162" s="196" t="s">
        <v>319</v>
      </c>
      <c r="F162" s="197" t="s">
        <v>320</v>
      </c>
      <c r="G162" s="198" t="s">
        <v>673</v>
      </c>
      <c r="H162" s="199">
        <v>29</v>
      </c>
      <c r="I162" s="200">
        <v>4.9000000000000004</v>
      </c>
      <c r="J162" s="201">
        <f t="shared" si="10"/>
        <v>142.1</v>
      </c>
      <c r="K162" s="202"/>
      <c r="L162" s="33"/>
      <c r="M162" s="203" t="s">
        <v>1</v>
      </c>
      <c r="N162" s="204" t="s">
        <v>42</v>
      </c>
      <c r="O162" s="205">
        <v>0</v>
      </c>
      <c r="P162" s="205">
        <f t="shared" si="11"/>
        <v>0</v>
      </c>
      <c r="Q162" s="205">
        <v>0</v>
      </c>
      <c r="R162" s="205">
        <f t="shared" si="12"/>
        <v>0</v>
      </c>
      <c r="S162" s="205">
        <v>0</v>
      </c>
      <c r="T162" s="206">
        <f t="shared" si="13"/>
        <v>0</v>
      </c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R162" s="193" t="s">
        <v>154</v>
      </c>
      <c r="AT162" s="193" t="s">
        <v>150</v>
      </c>
      <c r="AU162" s="193" t="s">
        <v>138</v>
      </c>
      <c r="AY162" s="14" t="s">
        <v>131</v>
      </c>
      <c r="BE162" s="194">
        <f t="shared" si="14"/>
        <v>0</v>
      </c>
      <c r="BF162" s="194">
        <f t="shared" si="15"/>
        <v>142.1</v>
      </c>
      <c r="BG162" s="194">
        <f t="shared" si="16"/>
        <v>0</v>
      </c>
      <c r="BH162" s="194">
        <f t="shared" si="17"/>
        <v>0</v>
      </c>
      <c r="BI162" s="194">
        <f t="shared" si="18"/>
        <v>0</v>
      </c>
      <c r="BJ162" s="14" t="s">
        <v>138</v>
      </c>
      <c r="BK162" s="194">
        <f t="shared" si="19"/>
        <v>142.1</v>
      </c>
      <c r="BL162" s="14" t="s">
        <v>154</v>
      </c>
      <c r="BM162" s="193" t="s">
        <v>682</v>
      </c>
    </row>
    <row r="163" spans="1:65" s="2" customFormat="1" ht="14.45" customHeight="1">
      <c r="A163" s="28"/>
      <c r="B163" s="29"/>
      <c r="C163" s="180" t="s">
        <v>272</v>
      </c>
      <c r="D163" s="180" t="s">
        <v>128</v>
      </c>
      <c r="E163" s="181" t="s">
        <v>683</v>
      </c>
      <c r="F163" s="182" t="s">
        <v>684</v>
      </c>
      <c r="G163" s="183" t="s">
        <v>685</v>
      </c>
      <c r="H163" s="184">
        <v>1.7999999999999999E-2</v>
      </c>
      <c r="I163" s="185">
        <v>103.11</v>
      </c>
      <c r="J163" s="186">
        <f t="shared" si="10"/>
        <v>1.86</v>
      </c>
      <c r="K163" s="187"/>
      <c r="L163" s="188"/>
      <c r="M163" s="207" t="s">
        <v>1</v>
      </c>
      <c r="N163" s="208" t="s">
        <v>42</v>
      </c>
      <c r="O163" s="205">
        <v>0</v>
      </c>
      <c r="P163" s="205">
        <f t="shared" si="11"/>
        <v>0</v>
      </c>
      <c r="Q163" s="205">
        <v>0</v>
      </c>
      <c r="R163" s="205">
        <f t="shared" si="12"/>
        <v>0</v>
      </c>
      <c r="S163" s="205">
        <v>0</v>
      </c>
      <c r="T163" s="206">
        <f t="shared" si="13"/>
        <v>0</v>
      </c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R163" s="193" t="s">
        <v>162</v>
      </c>
      <c r="AT163" s="193" t="s">
        <v>128</v>
      </c>
      <c r="AU163" s="193" t="s">
        <v>138</v>
      </c>
      <c r="AY163" s="14" t="s">
        <v>131</v>
      </c>
      <c r="BE163" s="194">
        <f t="shared" si="14"/>
        <v>0</v>
      </c>
      <c r="BF163" s="194">
        <f t="shared" si="15"/>
        <v>1.86</v>
      </c>
      <c r="BG163" s="194">
        <f t="shared" si="16"/>
        <v>0</v>
      </c>
      <c r="BH163" s="194">
        <f t="shared" si="17"/>
        <v>0</v>
      </c>
      <c r="BI163" s="194">
        <f t="shared" si="18"/>
        <v>0</v>
      </c>
      <c r="BJ163" s="14" t="s">
        <v>138</v>
      </c>
      <c r="BK163" s="194">
        <f t="shared" si="19"/>
        <v>1.86</v>
      </c>
      <c r="BL163" s="14" t="s">
        <v>154</v>
      </c>
      <c r="BM163" s="193" t="s">
        <v>686</v>
      </c>
    </row>
    <row r="164" spans="1:65" s="12" customFormat="1" ht="22.9" customHeight="1">
      <c r="B164" s="165"/>
      <c r="C164" s="166"/>
      <c r="D164" s="167" t="s">
        <v>75</v>
      </c>
      <c r="E164" s="178" t="s">
        <v>178</v>
      </c>
      <c r="F164" s="178" t="s">
        <v>687</v>
      </c>
      <c r="G164" s="166"/>
      <c r="H164" s="166"/>
      <c r="I164" s="166"/>
      <c r="J164" s="179">
        <f>BK164</f>
        <v>88.19</v>
      </c>
      <c r="K164" s="166"/>
      <c r="L164" s="170"/>
      <c r="M164" s="171"/>
      <c r="N164" s="172"/>
      <c r="O164" s="172"/>
      <c r="P164" s="173">
        <f>SUM(P165:P166)</f>
        <v>1.919692</v>
      </c>
      <c r="Q164" s="172"/>
      <c r="R164" s="173">
        <f>SUM(R165:R166)</f>
        <v>3.3600000000000005E-2</v>
      </c>
      <c r="S164" s="172"/>
      <c r="T164" s="174">
        <f>SUM(T165:T166)</f>
        <v>0</v>
      </c>
      <c r="AR164" s="175" t="s">
        <v>83</v>
      </c>
      <c r="AT164" s="176" t="s">
        <v>75</v>
      </c>
      <c r="AU164" s="176" t="s">
        <v>83</v>
      </c>
      <c r="AY164" s="175" t="s">
        <v>131</v>
      </c>
      <c r="BK164" s="177">
        <f>SUM(BK165:BK166)</f>
        <v>88.19</v>
      </c>
    </row>
    <row r="165" spans="1:65" s="2" customFormat="1" ht="24.2" customHeight="1">
      <c r="A165" s="28"/>
      <c r="B165" s="29"/>
      <c r="C165" s="195" t="s">
        <v>215</v>
      </c>
      <c r="D165" s="195" t="s">
        <v>150</v>
      </c>
      <c r="E165" s="196" t="s">
        <v>688</v>
      </c>
      <c r="F165" s="197" t="s">
        <v>689</v>
      </c>
      <c r="G165" s="198" t="s">
        <v>188</v>
      </c>
      <c r="H165" s="199">
        <v>20</v>
      </c>
      <c r="I165" s="200">
        <v>3.23</v>
      </c>
      <c r="J165" s="201">
        <f>ROUND(I165*H165,2)</f>
        <v>64.599999999999994</v>
      </c>
      <c r="K165" s="202"/>
      <c r="L165" s="33"/>
      <c r="M165" s="203" t="s">
        <v>1</v>
      </c>
      <c r="N165" s="204" t="s">
        <v>42</v>
      </c>
      <c r="O165" s="205">
        <v>6.6019999999999995E-2</v>
      </c>
      <c r="P165" s="205">
        <f>O165*H165</f>
        <v>1.3203999999999998</v>
      </c>
      <c r="Q165" s="205">
        <v>1.6800000000000001E-3</v>
      </c>
      <c r="R165" s="205">
        <f>Q165*H165</f>
        <v>3.3600000000000005E-2</v>
      </c>
      <c r="S165" s="205">
        <v>0</v>
      </c>
      <c r="T165" s="206">
        <f>S165*H165</f>
        <v>0</v>
      </c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R165" s="193" t="s">
        <v>154</v>
      </c>
      <c r="AT165" s="193" t="s">
        <v>150</v>
      </c>
      <c r="AU165" s="193" t="s">
        <v>138</v>
      </c>
      <c r="AY165" s="14" t="s">
        <v>131</v>
      </c>
      <c r="BE165" s="194">
        <f>IF(N165="základná",J165,0)</f>
        <v>0</v>
      </c>
      <c r="BF165" s="194">
        <f>IF(N165="znížená",J165,0)</f>
        <v>64.599999999999994</v>
      </c>
      <c r="BG165" s="194">
        <f>IF(N165="zákl. prenesená",J165,0)</f>
        <v>0</v>
      </c>
      <c r="BH165" s="194">
        <f>IF(N165="zníž. prenesená",J165,0)</f>
        <v>0</v>
      </c>
      <c r="BI165" s="194">
        <f>IF(N165="nulová",J165,0)</f>
        <v>0</v>
      </c>
      <c r="BJ165" s="14" t="s">
        <v>138</v>
      </c>
      <c r="BK165" s="194">
        <f>ROUND(I165*H165,2)</f>
        <v>64.599999999999994</v>
      </c>
      <c r="BL165" s="14" t="s">
        <v>154</v>
      </c>
      <c r="BM165" s="193" t="s">
        <v>690</v>
      </c>
    </row>
    <row r="166" spans="1:65" s="2" customFormat="1" ht="24.2" customHeight="1">
      <c r="A166" s="28"/>
      <c r="B166" s="29"/>
      <c r="C166" s="195" t="s">
        <v>279</v>
      </c>
      <c r="D166" s="195" t="s">
        <v>150</v>
      </c>
      <c r="E166" s="196" t="s">
        <v>691</v>
      </c>
      <c r="F166" s="197" t="s">
        <v>692</v>
      </c>
      <c r="G166" s="198" t="s">
        <v>353</v>
      </c>
      <c r="H166" s="199">
        <v>19.332000000000001</v>
      </c>
      <c r="I166" s="200">
        <v>1.22</v>
      </c>
      <c r="J166" s="201">
        <f>ROUND(I166*H166,2)</f>
        <v>23.59</v>
      </c>
      <c r="K166" s="202"/>
      <c r="L166" s="33"/>
      <c r="M166" s="203" t="s">
        <v>1</v>
      </c>
      <c r="N166" s="204" t="s">
        <v>42</v>
      </c>
      <c r="O166" s="205">
        <v>3.1E-2</v>
      </c>
      <c r="P166" s="205">
        <f>O166*H166</f>
        <v>0.59929200000000005</v>
      </c>
      <c r="Q166" s="205">
        <v>0</v>
      </c>
      <c r="R166" s="205">
        <f>Q166*H166</f>
        <v>0</v>
      </c>
      <c r="S166" s="205">
        <v>0</v>
      </c>
      <c r="T166" s="206">
        <f>S166*H166</f>
        <v>0</v>
      </c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R166" s="193" t="s">
        <v>154</v>
      </c>
      <c r="AT166" s="193" t="s">
        <v>150</v>
      </c>
      <c r="AU166" s="193" t="s">
        <v>138</v>
      </c>
      <c r="AY166" s="14" t="s">
        <v>131</v>
      </c>
      <c r="BE166" s="194">
        <f>IF(N166="základná",J166,0)</f>
        <v>0</v>
      </c>
      <c r="BF166" s="194">
        <f>IF(N166="znížená",J166,0)</f>
        <v>23.59</v>
      </c>
      <c r="BG166" s="194">
        <f>IF(N166="zákl. prenesená",J166,0)</f>
        <v>0</v>
      </c>
      <c r="BH166" s="194">
        <f>IF(N166="zníž. prenesená",J166,0)</f>
        <v>0</v>
      </c>
      <c r="BI166" s="194">
        <f>IF(N166="nulová",J166,0)</f>
        <v>0</v>
      </c>
      <c r="BJ166" s="14" t="s">
        <v>138</v>
      </c>
      <c r="BK166" s="194">
        <f>ROUND(I166*H166,2)</f>
        <v>23.59</v>
      </c>
      <c r="BL166" s="14" t="s">
        <v>154</v>
      </c>
      <c r="BM166" s="193" t="s">
        <v>693</v>
      </c>
    </row>
    <row r="167" spans="1:65" s="12" customFormat="1" ht="22.9" customHeight="1">
      <c r="B167" s="165"/>
      <c r="C167" s="166"/>
      <c r="D167" s="167" t="s">
        <v>75</v>
      </c>
      <c r="E167" s="178" t="s">
        <v>349</v>
      </c>
      <c r="F167" s="178" t="s">
        <v>586</v>
      </c>
      <c r="G167" s="166"/>
      <c r="H167" s="166"/>
      <c r="I167" s="166"/>
      <c r="J167" s="179">
        <f>BK167</f>
        <v>124.29</v>
      </c>
      <c r="K167" s="166"/>
      <c r="L167" s="170"/>
      <c r="M167" s="171"/>
      <c r="N167" s="172"/>
      <c r="O167" s="172"/>
      <c r="P167" s="173">
        <f>P168</f>
        <v>3.1868000000000003</v>
      </c>
      <c r="Q167" s="172"/>
      <c r="R167" s="173">
        <f>R168</f>
        <v>0</v>
      </c>
      <c r="S167" s="172"/>
      <c r="T167" s="174">
        <f>T168</f>
        <v>0</v>
      </c>
      <c r="AR167" s="175" t="s">
        <v>83</v>
      </c>
      <c r="AT167" s="176" t="s">
        <v>75</v>
      </c>
      <c r="AU167" s="176" t="s">
        <v>83</v>
      </c>
      <c r="AY167" s="175" t="s">
        <v>131</v>
      </c>
      <c r="BK167" s="177">
        <f>BK168</f>
        <v>124.29</v>
      </c>
    </row>
    <row r="168" spans="1:65" s="2" customFormat="1" ht="24.2" customHeight="1">
      <c r="A168" s="28"/>
      <c r="B168" s="29"/>
      <c r="C168" s="195" t="s">
        <v>219</v>
      </c>
      <c r="D168" s="195" t="s">
        <v>150</v>
      </c>
      <c r="E168" s="196" t="s">
        <v>694</v>
      </c>
      <c r="F168" s="197" t="s">
        <v>695</v>
      </c>
      <c r="G168" s="198" t="s">
        <v>353</v>
      </c>
      <c r="H168" s="199">
        <v>79.67</v>
      </c>
      <c r="I168" s="200">
        <v>1.56</v>
      </c>
      <c r="J168" s="201">
        <f>ROUND(I168*H168,2)</f>
        <v>124.29</v>
      </c>
      <c r="K168" s="202"/>
      <c r="L168" s="33"/>
      <c r="M168" s="209" t="s">
        <v>1</v>
      </c>
      <c r="N168" s="210" t="s">
        <v>42</v>
      </c>
      <c r="O168" s="191">
        <v>0.04</v>
      </c>
      <c r="P168" s="191">
        <f>O168*H168</f>
        <v>3.1868000000000003</v>
      </c>
      <c r="Q168" s="191">
        <v>0</v>
      </c>
      <c r="R168" s="191">
        <f>Q168*H168</f>
        <v>0</v>
      </c>
      <c r="S168" s="191">
        <v>0</v>
      </c>
      <c r="T168" s="192">
        <f>S168*H168</f>
        <v>0</v>
      </c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R168" s="193" t="s">
        <v>154</v>
      </c>
      <c r="AT168" s="193" t="s">
        <v>150</v>
      </c>
      <c r="AU168" s="193" t="s">
        <v>138</v>
      </c>
      <c r="AY168" s="14" t="s">
        <v>131</v>
      </c>
      <c r="BE168" s="194">
        <f>IF(N168="základná",J168,0)</f>
        <v>0</v>
      </c>
      <c r="BF168" s="194">
        <f>IF(N168="znížená",J168,0)</f>
        <v>124.29</v>
      </c>
      <c r="BG168" s="194">
        <f>IF(N168="zákl. prenesená",J168,0)</f>
        <v>0</v>
      </c>
      <c r="BH168" s="194">
        <f>IF(N168="zníž. prenesená",J168,0)</f>
        <v>0</v>
      </c>
      <c r="BI168" s="194">
        <f>IF(N168="nulová",J168,0)</f>
        <v>0</v>
      </c>
      <c r="BJ168" s="14" t="s">
        <v>138</v>
      </c>
      <c r="BK168" s="194">
        <f>ROUND(I168*H168,2)</f>
        <v>124.29</v>
      </c>
      <c r="BL168" s="14" t="s">
        <v>154</v>
      </c>
      <c r="BM168" s="193" t="s">
        <v>696</v>
      </c>
    </row>
    <row r="169" spans="1:65" s="2" customFormat="1" ht="6.95" customHeight="1">
      <c r="A169" s="28"/>
      <c r="B169" s="48"/>
      <c r="C169" s="49"/>
      <c r="D169" s="49"/>
      <c r="E169" s="49"/>
      <c r="F169" s="49"/>
      <c r="G169" s="49"/>
      <c r="H169" s="49"/>
      <c r="I169" s="49"/>
      <c r="J169" s="49"/>
      <c r="K169" s="49"/>
      <c r="L169" s="33"/>
      <c r="M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</row>
  </sheetData>
  <sheetProtection algorithmName="SHA-512" hashValue="oVONzr9UDOyfqFCTo57UBYJGaDi67JRBIMt3tiCEiCiOKvNYJj/9xxqscxN9jOx7mnvwh1iH+LvHtH7ch/JyVQ==" saltValue="xs+20oXmFttjMtcSSU9uLII81U2BslLzZ2OawMg5BLyhhYBem4Gxo+BxvkjlP8RJRrre7KHB4YBvE8p2U0vpSw==" spinCount="100000" sheet="1" objects="1" scenarios="1" formatColumns="0" formatRows="0" autoFilter="0"/>
  <autoFilter ref="C122:K168"/>
  <mergeCells count="8">
    <mergeCell ref="E113:H113"/>
    <mergeCell ref="E115:H115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77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ht="11.25">
      <c r="A1" s="19"/>
    </row>
    <row r="2" spans="1:46" s="1" customFormat="1" ht="36.950000000000003" customHeight="1"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AT2" s="14" t="s">
        <v>105</v>
      </c>
    </row>
    <row r="3" spans="1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17"/>
      <c r="AT3" s="14" t="s">
        <v>13</v>
      </c>
    </row>
    <row r="4" spans="1:46" s="1" customFormat="1" ht="24.95" customHeight="1">
      <c r="B4" s="17"/>
      <c r="D4" s="104" t="s">
        <v>106</v>
      </c>
      <c r="L4" s="17"/>
      <c r="M4" s="105" t="s">
        <v>9</v>
      </c>
      <c r="AT4" s="14" t="s">
        <v>4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106" t="s">
        <v>14</v>
      </c>
      <c r="L6" s="17"/>
    </row>
    <row r="7" spans="1:46" s="1" customFormat="1" ht="16.5" customHeight="1">
      <c r="B7" s="17"/>
      <c r="E7" s="247" t="str">
        <f>'Rekapitulácia stavby'!K6</f>
        <v>Verejný vodovod v obci Janov vr. Zmeny</v>
      </c>
      <c r="F7" s="248"/>
      <c r="G7" s="248"/>
      <c r="H7" s="248"/>
      <c r="L7" s="17"/>
    </row>
    <row r="8" spans="1:46" s="2" customFormat="1" ht="12" customHeight="1">
      <c r="A8" s="28"/>
      <c r="B8" s="33"/>
      <c r="C8" s="28"/>
      <c r="D8" s="106" t="s">
        <v>107</v>
      </c>
      <c r="E8" s="28"/>
      <c r="F8" s="28"/>
      <c r="G8" s="28"/>
      <c r="H8" s="28"/>
      <c r="I8" s="28"/>
      <c r="J8" s="28"/>
      <c r="K8" s="28"/>
      <c r="L8" s="45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46" s="2" customFormat="1" ht="16.5" customHeight="1">
      <c r="A9" s="28"/>
      <c r="B9" s="33"/>
      <c r="C9" s="28"/>
      <c r="D9" s="28"/>
      <c r="E9" s="249" t="s">
        <v>697</v>
      </c>
      <c r="F9" s="250"/>
      <c r="G9" s="250"/>
      <c r="H9" s="250"/>
      <c r="I9" s="28"/>
      <c r="J9" s="28"/>
      <c r="K9" s="28"/>
      <c r="L9" s="45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46" s="2" customFormat="1" ht="11.25">
      <c r="A10" s="28"/>
      <c r="B10" s="33"/>
      <c r="C10" s="28"/>
      <c r="D10" s="28"/>
      <c r="E10" s="28"/>
      <c r="F10" s="28"/>
      <c r="G10" s="28"/>
      <c r="H10" s="28"/>
      <c r="I10" s="28"/>
      <c r="J10" s="28"/>
      <c r="K10" s="28"/>
      <c r="L10" s="45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46" s="2" customFormat="1" ht="12" customHeight="1">
      <c r="A11" s="28"/>
      <c r="B11" s="33"/>
      <c r="C11" s="28"/>
      <c r="D11" s="106" t="s">
        <v>16</v>
      </c>
      <c r="E11" s="28"/>
      <c r="F11" s="107" t="s">
        <v>1</v>
      </c>
      <c r="G11" s="28"/>
      <c r="H11" s="28"/>
      <c r="I11" s="106" t="s">
        <v>17</v>
      </c>
      <c r="J11" s="107" t="s">
        <v>1</v>
      </c>
      <c r="K11" s="28"/>
      <c r="L11" s="45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46" s="2" customFormat="1" ht="12" customHeight="1">
      <c r="A12" s="28"/>
      <c r="B12" s="33"/>
      <c r="C12" s="28"/>
      <c r="D12" s="106" t="s">
        <v>18</v>
      </c>
      <c r="E12" s="28"/>
      <c r="F12" s="107" t="s">
        <v>19</v>
      </c>
      <c r="G12" s="28"/>
      <c r="H12" s="28"/>
      <c r="I12" s="106" t="s">
        <v>20</v>
      </c>
      <c r="J12" s="108" t="str">
        <f>'Rekapitulácia stavby'!AN8</f>
        <v>21. 9. 2020</v>
      </c>
      <c r="K12" s="28"/>
      <c r="L12" s="45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46" s="2" customFormat="1" ht="10.9" customHeight="1">
      <c r="A13" s="28"/>
      <c r="B13" s="33"/>
      <c r="C13" s="28"/>
      <c r="D13" s="28"/>
      <c r="E13" s="28"/>
      <c r="F13" s="28"/>
      <c r="G13" s="28"/>
      <c r="H13" s="28"/>
      <c r="I13" s="28"/>
      <c r="J13" s="28"/>
      <c r="K13" s="28"/>
      <c r="L13" s="45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46" s="2" customFormat="1" ht="12" customHeight="1">
      <c r="A14" s="28"/>
      <c r="B14" s="33"/>
      <c r="C14" s="28"/>
      <c r="D14" s="106" t="s">
        <v>22</v>
      </c>
      <c r="E14" s="28"/>
      <c r="F14" s="28"/>
      <c r="G14" s="28"/>
      <c r="H14" s="28"/>
      <c r="I14" s="106" t="s">
        <v>23</v>
      </c>
      <c r="J14" s="107" t="s">
        <v>24</v>
      </c>
      <c r="K14" s="28"/>
      <c r="L14" s="45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46" s="2" customFormat="1" ht="18" customHeight="1">
      <c r="A15" s="28"/>
      <c r="B15" s="33"/>
      <c r="C15" s="28"/>
      <c r="D15" s="28"/>
      <c r="E15" s="107" t="s">
        <v>19</v>
      </c>
      <c r="F15" s="28"/>
      <c r="G15" s="28"/>
      <c r="H15" s="28"/>
      <c r="I15" s="106" t="s">
        <v>25</v>
      </c>
      <c r="J15" s="107" t="s">
        <v>1</v>
      </c>
      <c r="K15" s="28"/>
      <c r="L15" s="45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46" s="2" customFormat="1" ht="6.95" customHeight="1">
      <c r="A16" s="28"/>
      <c r="B16" s="33"/>
      <c r="C16" s="28"/>
      <c r="D16" s="28"/>
      <c r="E16" s="28"/>
      <c r="F16" s="28"/>
      <c r="G16" s="28"/>
      <c r="H16" s="28"/>
      <c r="I16" s="28"/>
      <c r="J16" s="28"/>
      <c r="K16" s="28"/>
      <c r="L16" s="45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>
      <c r="A17" s="28"/>
      <c r="B17" s="33"/>
      <c r="C17" s="28"/>
      <c r="D17" s="106" t="s">
        <v>26</v>
      </c>
      <c r="E17" s="28"/>
      <c r="F17" s="28"/>
      <c r="G17" s="28"/>
      <c r="H17" s="28"/>
      <c r="I17" s="106" t="s">
        <v>23</v>
      </c>
      <c r="J17" s="107" t="s">
        <v>27</v>
      </c>
      <c r="K17" s="28"/>
      <c r="L17" s="45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>
      <c r="A18" s="28"/>
      <c r="B18" s="33"/>
      <c r="C18" s="28"/>
      <c r="D18" s="28"/>
      <c r="E18" s="107" t="s">
        <v>28</v>
      </c>
      <c r="F18" s="28"/>
      <c r="G18" s="28"/>
      <c r="H18" s="28"/>
      <c r="I18" s="106" t="s">
        <v>25</v>
      </c>
      <c r="J18" s="107" t="s">
        <v>29</v>
      </c>
      <c r="K18" s="28"/>
      <c r="L18" s="45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5" customHeight="1">
      <c r="A19" s="28"/>
      <c r="B19" s="33"/>
      <c r="C19" s="28"/>
      <c r="D19" s="28"/>
      <c r="E19" s="28"/>
      <c r="F19" s="28"/>
      <c r="G19" s="28"/>
      <c r="H19" s="28"/>
      <c r="I19" s="28"/>
      <c r="J19" s="28"/>
      <c r="K19" s="28"/>
      <c r="L19" s="45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>
      <c r="A20" s="28"/>
      <c r="B20" s="33"/>
      <c r="C20" s="28"/>
      <c r="D20" s="106" t="s">
        <v>30</v>
      </c>
      <c r="E20" s="28"/>
      <c r="F20" s="28"/>
      <c r="G20" s="28"/>
      <c r="H20" s="28"/>
      <c r="I20" s="106" t="s">
        <v>23</v>
      </c>
      <c r="J20" s="107" t="s">
        <v>1</v>
      </c>
      <c r="K20" s="28"/>
      <c r="L20" s="45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>
      <c r="A21" s="28"/>
      <c r="B21" s="33"/>
      <c r="C21" s="28"/>
      <c r="D21" s="28"/>
      <c r="E21" s="107" t="s">
        <v>31</v>
      </c>
      <c r="F21" s="28"/>
      <c r="G21" s="28"/>
      <c r="H21" s="28"/>
      <c r="I21" s="106" t="s">
        <v>25</v>
      </c>
      <c r="J21" s="107" t="s">
        <v>1</v>
      </c>
      <c r="K21" s="28"/>
      <c r="L21" s="45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5" customHeight="1">
      <c r="A22" s="28"/>
      <c r="B22" s="33"/>
      <c r="C22" s="28"/>
      <c r="D22" s="28"/>
      <c r="E22" s="28"/>
      <c r="F22" s="28"/>
      <c r="G22" s="28"/>
      <c r="H22" s="28"/>
      <c r="I22" s="28"/>
      <c r="J22" s="28"/>
      <c r="K22" s="28"/>
      <c r="L22" s="45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>
      <c r="A23" s="28"/>
      <c r="B23" s="33"/>
      <c r="C23" s="28"/>
      <c r="D23" s="106" t="s">
        <v>33</v>
      </c>
      <c r="E23" s="28"/>
      <c r="F23" s="28"/>
      <c r="G23" s="28"/>
      <c r="H23" s="28"/>
      <c r="I23" s="106" t="s">
        <v>23</v>
      </c>
      <c r="J23" s="107" t="s">
        <v>1</v>
      </c>
      <c r="K23" s="28"/>
      <c r="L23" s="45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>
      <c r="A24" s="28"/>
      <c r="B24" s="33"/>
      <c r="C24" s="28"/>
      <c r="D24" s="28"/>
      <c r="E24" s="107" t="s">
        <v>34</v>
      </c>
      <c r="F24" s="28"/>
      <c r="G24" s="28"/>
      <c r="H24" s="28"/>
      <c r="I24" s="106" t="s">
        <v>25</v>
      </c>
      <c r="J24" s="107" t="s">
        <v>1</v>
      </c>
      <c r="K24" s="28"/>
      <c r="L24" s="45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5" customHeight="1">
      <c r="A25" s="28"/>
      <c r="B25" s="33"/>
      <c r="C25" s="28"/>
      <c r="D25" s="28"/>
      <c r="E25" s="28"/>
      <c r="F25" s="28"/>
      <c r="G25" s="28"/>
      <c r="H25" s="28"/>
      <c r="I25" s="28"/>
      <c r="J25" s="28"/>
      <c r="K25" s="28"/>
      <c r="L25" s="45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>
      <c r="A26" s="28"/>
      <c r="B26" s="33"/>
      <c r="C26" s="28"/>
      <c r="D26" s="106" t="s">
        <v>35</v>
      </c>
      <c r="E26" s="28"/>
      <c r="F26" s="28"/>
      <c r="G26" s="28"/>
      <c r="H26" s="28"/>
      <c r="I26" s="28"/>
      <c r="J26" s="28"/>
      <c r="K26" s="28"/>
      <c r="L26" s="45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>
      <c r="A27" s="109"/>
      <c r="B27" s="110"/>
      <c r="C27" s="109"/>
      <c r="D27" s="109"/>
      <c r="E27" s="251" t="s">
        <v>1</v>
      </c>
      <c r="F27" s="251"/>
      <c r="G27" s="251"/>
      <c r="H27" s="251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>
      <c r="A28" s="28"/>
      <c r="B28" s="33"/>
      <c r="C28" s="28"/>
      <c r="D28" s="28"/>
      <c r="E28" s="28"/>
      <c r="F28" s="28"/>
      <c r="G28" s="28"/>
      <c r="H28" s="28"/>
      <c r="I28" s="28"/>
      <c r="J28" s="28"/>
      <c r="K28" s="28"/>
      <c r="L28" s="45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5" customHeight="1">
      <c r="A29" s="28"/>
      <c r="B29" s="33"/>
      <c r="C29" s="28"/>
      <c r="D29" s="112"/>
      <c r="E29" s="112"/>
      <c r="F29" s="112"/>
      <c r="G29" s="112"/>
      <c r="H29" s="112"/>
      <c r="I29" s="112"/>
      <c r="J29" s="112"/>
      <c r="K29" s="112"/>
      <c r="L29" s="45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25.35" customHeight="1">
      <c r="A30" s="28"/>
      <c r="B30" s="33"/>
      <c r="C30" s="28"/>
      <c r="D30" s="113" t="s">
        <v>36</v>
      </c>
      <c r="E30" s="28"/>
      <c r="F30" s="28"/>
      <c r="G30" s="28"/>
      <c r="H30" s="28"/>
      <c r="I30" s="28"/>
      <c r="J30" s="114">
        <f>ROUND(J127, 2)</f>
        <v>5875.62</v>
      </c>
      <c r="K30" s="28"/>
      <c r="L30" s="45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5" customHeight="1">
      <c r="A31" s="28"/>
      <c r="B31" s="33"/>
      <c r="C31" s="28"/>
      <c r="D31" s="112"/>
      <c r="E31" s="112"/>
      <c r="F31" s="112"/>
      <c r="G31" s="112"/>
      <c r="H31" s="112"/>
      <c r="I31" s="112"/>
      <c r="J31" s="112"/>
      <c r="K31" s="112"/>
      <c r="L31" s="45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5" customHeight="1">
      <c r="A32" s="28"/>
      <c r="B32" s="33"/>
      <c r="C32" s="28"/>
      <c r="D32" s="28"/>
      <c r="E32" s="28"/>
      <c r="F32" s="115" t="s">
        <v>38</v>
      </c>
      <c r="G32" s="28"/>
      <c r="H32" s="28"/>
      <c r="I32" s="115" t="s">
        <v>37</v>
      </c>
      <c r="J32" s="115" t="s">
        <v>39</v>
      </c>
      <c r="K32" s="28"/>
      <c r="L32" s="45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5" customHeight="1">
      <c r="A33" s="28"/>
      <c r="B33" s="33"/>
      <c r="C33" s="28"/>
      <c r="D33" s="116" t="s">
        <v>40</v>
      </c>
      <c r="E33" s="106" t="s">
        <v>41</v>
      </c>
      <c r="F33" s="117">
        <f>ROUND((SUM(BE127:BE176)),  2)</f>
        <v>0</v>
      </c>
      <c r="G33" s="28"/>
      <c r="H33" s="28"/>
      <c r="I33" s="118">
        <v>0.2</v>
      </c>
      <c r="J33" s="117">
        <f>ROUND(((SUM(BE127:BE176))*I33),  2)</f>
        <v>0</v>
      </c>
      <c r="K33" s="28"/>
      <c r="L33" s="45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5" customHeight="1">
      <c r="A34" s="28"/>
      <c r="B34" s="33"/>
      <c r="C34" s="28"/>
      <c r="D34" s="28"/>
      <c r="E34" s="106" t="s">
        <v>42</v>
      </c>
      <c r="F34" s="117">
        <f>ROUND((SUM(BF127:BF176)),  2)</f>
        <v>5875.62</v>
      </c>
      <c r="G34" s="28"/>
      <c r="H34" s="28"/>
      <c r="I34" s="118">
        <v>0.2</v>
      </c>
      <c r="J34" s="117">
        <f>ROUND(((SUM(BF127:BF176))*I34),  2)</f>
        <v>1175.1199999999999</v>
      </c>
      <c r="K34" s="28"/>
      <c r="L34" s="45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5" hidden="1" customHeight="1">
      <c r="A35" s="28"/>
      <c r="B35" s="33"/>
      <c r="C35" s="28"/>
      <c r="D35" s="28"/>
      <c r="E35" s="106" t="s">
        <v>43</v>
      </c>
      <c r="F35" s="117">
        <f>ROUND((SUM(BG127:BG176)),  2)</f>
        <v>0</v>
      </c>
      <c r="G35" s="28"/>
      <c r="H35" s="28"/>
      <c r="I35" s="118">
        <v>0.2</v>
      </c>
      <c r="J35" s="117">
        <f>0</f>
        <v>0</v>
      </c>
      <c r="K35" s="28"/>
      <c r="L35" s="45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5" hidden="1" customHeight="1">
      <c r="A36" s="28"/>
      <c r="B36" s="33"/>
      <c r="C36" s="28"/>
      <c r="D36" s="28"/>
      <c r="E36" s="106" t="s">
        <v>44</v>
      </c>
      <c r="F36" s="117">
        <f>ROUND((SUM(BH127:BH176)),  2)</f>
        <v>0</v>
      </c>
      <c r="G36" s="28"/>
      <c r="H36" s="28"/>
      <c r="I36" s="118">
        <v>0.2</v>
      </c>
      <c r="J36" s="117">
        <f>0</f>
        <v>0</v>
      </c>
      <c r="K36" s="28"/>
      <c r="L36" s="45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5" hidden="1" customHeight="1">
      <c r="A37" s="28"/>
      <c r="B37" s="33"/>
      <c r="C37" s="28"/>
      <c r="D37" s="28"/>
      <c r="E37" s="106" t="s">
        <v>45</v>
      </c>
      <c r="F37" s="117">
        <f>ROUND((SUM(BI127:BI176)),  2)</f>
        <v>0</v>
      </c>
      <c r="G37" s="28"/>
      <c r="H37" s="28"/>
      <c r="I37" s="118">
        <v>0</v>
      </c>
      <c r="J37" s="117">
        <f>0</f>
        <v>0</v>
      </c>
      <c r="K37" s="28"/>
      <c r="L37" s="45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6.95" customHeight="1">
      <c r="A38" s="28"/>
      <c r="B38" s="33"/>
      <c r="C38" s="28"/>
      <c r="D38" s="28"/>
      <c r="E38" s="28"/>
      <c r="F38" s="28"/>
      <c r="G38" s="28"/>
      <c r="H38" s="28"/>
      <c r="I38" s="28"/>
      <c r="J38" s="28"/>
      <c r="K38" s="28"/>
      <c r="L38" s="45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25.35" customHeight="1">
      <c r="A39" s="28"/>
      <c r="B39" s="33"/>
      <c r="C39" s="119"/>
      <c r="D39" s="120" t="s">
        <v>46</v>
      </c>
      <c r="E39" s="121"/>
      <c r="F39" s="121"/>
      <c r="G39" s="122" t="s">
        <v>47</v>
      </c>
      <c r="H39" s="123" t="s">
        <v>48</v>
      </c>
      <c r="I39" s="121"/>
      <c r="J39" s="124">
        <f>SUM(J30:J37)</f>
        <v>7050.74</v>
      </c>
      <c r="K39" s="125"/>
      <c r="L39" s="45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14.45" customHeight="1">
      <c r="A40" s="28"/>
      <c r="B40" s="33"/>
      <c r="C40" s="28"/>
      <c r="D40" s="28"/>
      <c r="E40" s="28"/>
      <c r="F40" s="28"/>
      <c r="G40" s="28"/>
      <c r="H40" s="28"/>
      <c r="I40" s="28"/>
      <c r="J40" s="28"/>
      <c r="K40" s="28"/>
      <c r="L40" s="45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5"/>
      <c r="D50" s="126" t="s">
        <v>49</v>
      </c>
      <c r="E50" s="127"/>
      <c r="F50" s="127"/>
      <c r="G50" s="126" t="s">
        <v>50</v>
      </c>
      <c r="H50" s="127"/>
      <c r="I50" s="127"/>
      <c r="J50" s="127"/>
      <c r="K50" s="127"/>
      <c r="L50" s="45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8"/>
      <c r="B61" s="33"/>
      <c r="C61" s="28"/>
      <c r="D61" s="128" t="s">
        <v>51</v>
      </c>
      <c r="E61" s="129"/>
      <c r="F61" s="130" t="s">
        <v>52</v>
      </c>
      <c r="G61" s="128" t="s">
        <v>51</v>
      </c>
      <c r="H61" s="129"/>
      <c r="I61" s="129"/>
      <c r="J61" s="131" t="s">
        <v>52</v>
      </c>
      <c r="K61" s="129"/>
      <c r="L61" s="45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8"/>
      <c r="B65" s="33"/>
      <c r="C65" s="28"/>
      <c r="D65" s="126" t="s">
        <v>53</v>
      </c>
      <c r="E65" s="132"/>
      <c r="F65" s="132"/>
      <c r="G65" s="126" t="s">
        <v>54</v>
      </c>
      <c r="H65" s="132"/>
      <c r="I65" s="132"/>
      <c r="J65" s="132"/>
      <c r="K65" s="132"/>
      <c r="L65" s="45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8"/>
      <c r="B76" s="33"/>
      <c r="C76" s="28"/>
      <c r="D76" s="128" t="s">
        <v>51</v>
      </c>
      <c r="E76" s="129"/>
      <c r="F76" s="130" t="s">
        <v>52</v>
      </c>
      <c r="G76" s="128" t="s">
        <v>51</v>
      </c>
      <c r="H76" s="129"/>
      <c r="I76" s="129"/>
      <c r="J76" s="131" t="s">
        <v>52</v>
      </c>
      <c r="K76" s="129"/>
      <c r="L76" s="45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5" customHeight="1">
      <c r="A77" s="28"/>
      <c r="B77" s="133"/>
      <c r="C77" s="134"/>
      <c r="D77" s="134"/>
      <c r="E77" s="134"/>
      <c r="F77" s="134"/>
      <c r="G77" s="134"/>
      <c r="H77" s="134"/>
      <c r="I77" s="134"/>
      <c r="J77" s="134"/>
      <c r="K77" s="134"/>
      <c r="L77" s="45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47" s="2" customFormat="1" ht="6.95" customHeight="1">
      <c r="A81" s="28"/>
      <c r="B81" s="135"/>
      <c r="C81" s="136"/>
      <c r="D81" s="136"/>
      <c r="E81" s="136"/>
      <c r="F81" s="136"/>
      <c r="G81" s="136"/>
      <c r="H81" s="136"/>
      <c r="I81" s="136"/>
      <c r="J81" s="136"/>
      <c r="K81" s="136"/>
      <c r="L81" s="45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47" s="2" customFormat="1" ht="24.95" customHeight="1">
      <c r="A82" s="28"/>
      <c r="B82" s="29"/>
      <c r="C82" s="20" t="s">
        <v>109</v>
      </c>
      <c r="D82" s="30"/>
      <c r="E82" s="30"/>
      <c r="F82" s="30"/>
      <c r="G82" s="30"/>
      <c r="H82" s="30"/>
      <c r="I82" s="30"/>
      <c r="J82" s="30"/>
      <c r="K82" s="30"/>
      <c r="L82" s="45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47" s="2" customFormat="1" ht="6.95" customHeight="1">
      <c r="A83" s="28"/>
      <c r="B83" s="29"/>
      <c r="C83" s="30"/>
      <c r="D83" s="30"/>
      <c r="E83" s="30"/>
      <c r="F83" s="30"/>
      <c r="G83" s="30"/>
      <c r="H83" s="30"/>
      <c r="I83" s="30"/>
      <c r="J83" s="30"/>
      <c r="K83" s="30"/>
      <c r="L83" s="45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47" s="2" customFormat="1" ht="12" customHeight="1">
      <c r="A84" s="28"/>
      <c r="B84" s="29"/>
      <c r="C84" s="25" t="s">
        <v>14</v>
      </c>
      <c r="D84" s="30"/>
      <c r="E84" s="30"/>
      <c r="F84" s="30"/>
      <c r="G84" s="30"/>
      <c r="H84" s="30"/>
      <c r="I84" s="30"/>
      <c r="J84" s="30"/>
      <c r="K84" s="30"/>
      <c r="L84" s="45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47" s="2" customFormat="1" ht="16.5" customHeight="1">
      <c r="A85" s="28"/>
      <c r="B85" s="29"/>
      <c r="C85" s="30"/>
      <c r="D85" s="30"/>
      <c r="E85" s="252" t="str">
        <f>E7</f>
        <v>Verejný vodovod v obci Janov vr. Zmeny</v>
      </c>
      <c r="F85" s="253"/>
      <c r="G85" s="253"/>
      <c r="H85" s="253"/>
      <c r="I85" s="30"/>
      <c r="J85" s="30"/>
      <c r="K85" s="30"/>
      <c r="L85" s="45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47" s="2" customFormat="1" ht="12" customHeight="1">
      <c r="A86" s="28"/>
      <c r="B86" s="29"/>
      <c r="C86" s="25" t="s">
        <v>107</v>
      </c>
      <c r="D86" s="30"/>
      <c r="E86" s="30"/>
      <c r="F86" s="30"/>
      <c r="G86" s="30"/>
      <c r="H86" s="30"/>
      <c r="I86" s="30"/>
      <c r="J86" s="30"/>
      <c r="K86" s="30"/>
      <c r="L86" s="45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47" s="2" customFormat="1" ht="16.5" customHeight="1">
      <c r="A87" s="28"/>
      <c r="B87" s="29"/>
      <c r="C87" s="30"/>
      <c r="D87" s="30"/>
      <c r="E87" s="211" t="str">
        <f>E9</f>
        <v>Zhlavie - 2. Zhlavie studne a ČS</v>
      </c>
      <c r="F87" s="254"/>
      <c r="G87" s="254"/>
      <c r="H87" s="254"/>
      <c r="I87" s="30"/>
      <c r="J87" s="30"/>
      <c r="K87" s="30"/>
      <c r="L87" s="45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47" s="2" customFormat="1" ht="6.95" customHeight="1">
      <c r="A88" s="28"/>
      <c r="B88" s="29"/>
      <c r="C88" s="30"/>
      <c r="D88" s="30"/>
      <c r="E88" s="30"/>
      <c r="F88" s="30"/>
      <c r="G88" s="30"/>
      <c r="H88" s="30"/>
      <c r="I88" s="30"/>
      <c r="J88" s="30"/>
      <c r="K88" s="30"/>
      <c r="L88" s="45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47" s="2" customFormat="1" ht="12" customHeight="1">
      <c r="A89" s="28"/>
      <c r="B89" s="29"/>
      <c r="C89" s="25" t="s">
        <v>18</v>
      </c>
      <c r="D89" s="30"/>
      <c r="E89" s="30"/>
      <c r="F89" s="23" t="str">
        <f>F12</f>
        <v>Obec Janov</v>
      </c>
      <c r="G89" s="30"/>
      <c r="H89" s="30"/>
      <c r="I89" s="25" t="s">
        <v>20</v>
      </c>
      <c r="J89" s="60" t="str">
        <f>IF(J12="","",J12)</f>
        <v>21. 9. 2020</v>
      </c>
      <c r="K89" s="30"/>
      <c r="L89" s="45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47" s="2" customFormat="1" ht="6.95" customHeight="1">
      <c r="A90" s="28"/>
      <c r="B90" s="29"/>
      <c r="C90" s="30"/>
      <c r="D90" s="30"/>
      <c r="E90" s="30"/>
      <c r="F90" s="30"/>
      <c r="G90" s="30"/>
      <c r="H90" s="30"/>
      <c r="I90" s="30"/>
      <c r="J90" s="30"/>
      <c r="K90" s="30"/>
      <c r="L90" s="45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47" s="2" customFormat="1" ht="15.2" customHeight="1">
      <c r="A91" s="28"/>
      <c r="B91" s="29"/>
      <c r="C91" s="25" t="s">
        <v>22</v>
      </c>
      <c r="D91" s="30"/>
      <c r="E91" s="30"/>
      <c r="F91" s="23" t="str">
        <f>E15</f>
        <v>Obec Janov</v>
      </c>
      <c r="G91" s="30"/>
      <c r="H91" s="30"/>
      <c r="I91" s="25" t="s">
        <v>30</v>
      </c>
      <c r="J91" s="26" t="str">
        <f>E21</f>
        <v xml:space="preserve"> </v>
      </c>
      <c r="K91" s="30"/>
      <c r="L91" s="45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47" s="2" customFormat="1" ht="15.2" customHeight="1">
      <c r="A92" s="28"/>
      <c r="B92" s="29"/>
      <c r="C92" s="25" t="s">
        <v>26</v>
      </c>
      <c r="D92" s="30"/>
      <c r="E92" s="30"/>
      <c r="F92" s="23" t="str">
        <f>IF(E18="","",E18)</f>
        <v>EKOFORM spol. s r.o. Levice</v>
      </c>
      <c r="G92" s="30"/>
      <c r="H92" s="30"/>
      <c r="I92" s="25" t="s">
        <v>33</v>
      </c>
      <c r="J92" s="26" t="str">
        <f>E24</f>
        <v>Ing. Mihálková</v>
      </c>
      <c r="K92" s="30"/>
      <c r="L92" s="45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47" s="2" customFormat="1" ht="10.35" customHeight="1">
      <c r="A93" s="28"/>
      <c r="B93" s="29"/>
      <c r="C93" s="30"/>
      <c r="D93" s="30"/>
      <c r="E93" s="30"/>
      <c r="F93" s="30"/>
      <c r="G93" s="30"/>
      <c r="H93" s="30"/>
      <c r="I93" s="30"/>
      <c r="J93" s="30"/>
      <c r="K93" s="30"/>
      <c r="L93" s="45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47" s="2" customFormat="1" ht="29.25" customHeight="1">
      <c r="A94" s="28"/>
      <c r="B94" s="29"/>
      <c r="C94" s="137" t="s">
        <v>110</v>
      </c>
      <c r="D94" s="138"/>
      <c r="E94" s="138"/>
      <c r="F94" s="138"/>
      <c r="G94" s="138"/>
      <c r="H94" s="138"/>
      <c r="I94" s="138"/>
      <c r="J94" s="139" t="s">
        <v>111</v>
      </c>
      <c r="K94" s="138"/>
      <c r="L94" s="45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47" s="2" customFormat="1" ht="10.35" customHeight="1">
      <c r="A95" s="28"/>
      <c r="B95" s="29"/>
      <c r="C95" s="30"/>
      <c r="D95" s="30"/>
      <c r="E95" s="30"/>
      <c r="F95" s="30"/>
      <c r="G95" s="30"/>
      <c r="H95" s="30"/>
      <c r="I95" s="30"/>
      <c r="J95" s="30"/>
      <c r="K95" s="30"/>
      <c r="L95" s="45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9" customHeight="1">
      <c r="A96" s="28"/>
      <c r="B96" s="29"/>
      <c r="C96" s="140" t="s">
        <v>112</v>
      </c>
      <c r="D96" s="30"/>
      <c r="E96" s="30"/>
      <c r="F96" s="30"/>
      <c r="G96" s="30"/>
      <c r="H96" s="30"/>
      <c r="I96" s="30"/>
      <c r="J96" s="78">
        <f>J127</f>
        <v>5875.6200000000008</v>
      </c>
      <c r="K96" s="30"/>
      <c r="L96" s="45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4" t="s">
        <v>113</v>
      </c>
    </row>
    <row r="97" spans="1:31" s="9" customFormat="1" ht="24.95" customHeight="1">
      <c r="B97" s="141"/>
      <c r="C97" s="142"/>
      <c r="D97" s="143" t="s">
        <v>355</v>
      </c>
      <c r="E97" s="144"/>
      <c r="F97" s="144"/>
      <c r="G97" s="144"/>
      <c r="H97" s="144"/>
      <c r="I97" s="144"/>
      <c r="J97" s="145">
        <f>J128</f>
        <v>5458.170000000001</v>
      </c>
      <c r="K97" s="142"/>
      <c r="L97" s="146"/>
    </row>
    <row r="98" spans="1:31" s="10" customFormat="1" ht="19.899999999999999" customHeight="1">
      <c r="B98" s="147"/>
      <c r="C98" s="148"/>
      <c r="D98" s="149" t="s">
        <v>356</v>
      </c>
      <c r="E98" s="150"/>
      <c r="F98" s="150"/>
      <c r="G98" s="150"/>
      <c r="H98" s="150"/>
      <c r="I98" s="150"/>
      <c r="J98" s="151">
        <f>J129</f>
        <v>2743.59</v>
      </c>
      <c r="K98" s="148"/>
      <c r="L98" s="152"/>
    </row>
    <row r="99" spans="1:31" s="10" customFormat="1" ht="19.899999999999999" customHeight="1">
      <c r="B99" s="147"/>
      <c r="C99" s="148"/>
      <c r="D99" s="149" t="s">
        <v>357</v>
      </c>
      <c r="E99" s="150"/>
      <c r="F99" s="150"/>
      <c r="G99" s="150"/>
      <c r="H99" s="150"/>
      <c r="I99" s="150"/>
      <c r="J99" s="151">
        <f>J138</f>
        <v>1568.4399999999998</v>
      </c>
      <c r="K99" s="148"/>
      <c r="L99" s="152"/>
    </row>
    <row r="100" spans="1:31" s="10" customFormat="1" ht="19.899999999999999" customHeight="1">
      <c r="B100" s="147"/>
      <c r="C100" s="148"/>
      <c r="D100" s="149" t="s">
        <v>358</v>
      </c>
      <c r="E100" s="150"/>
      <c r="F100" s="150"/>
      <c r="G100" s="150"/>
      <c r="H100" s="150"/>
      <c r="I100" s="150"/>
      <c r="J100" s="151">
        <f>J143</f>
        <v>457.46999999999997</v>
      </c>
      <c r="K100" s="148"/>
      <c r="L100" s="152"/>
    </row>
    <row r="101" spans="1:31" s="10" customFormat="1" ht="19.899999999999999" customHeight="1">
      <c r="B101" s="147"/>
      <c r="C101" s="148"/>
      <c r="D101" s="149" t="s">
        <v>450</v>
      </c>
      <c r="E101" s="150"/>
      <c r="F101" s="150"/>
      <c r="G101" s="150"/>
      <c r="H101" s="150"/>
      <c r="I101" s="150"/>
      <c r="J101" s="151">
        <f>J149</f>
        <v>88.21</v>
      </c>
      <c r="K101" s="148"/>
      <c r="L101" s="152"/>
    </row>
    <row r="102" spans="1:31" s="10" customFormat="1" ht="19.899999999999999" customHeight="1">
      <c r="B102" s="147"/>
      <c r="C102" s="148"/>
      <c r="D102" s="149" t="s">
        <v>599</v>
      </c>
      <c r="E102" s="150"/>
      <c r="F102" s="150"/>
      <c r="G102" s="150"/>
      <c r="H102" s="150"/>
      <c r="I102" s="150"/>
      <c r="J102" s="151">
        <f>J153</f>
        <v>32.35</v>
      </c>
      <c r="K102" s="148"/>
      <c r="L102" s="152"/>
    </row>
    <row r="103" spans="1:31" s="10" customFormat="1" ht="19.899999999999999" customHeight="1">
      <c r="B103" s="147"/>
      <c r="C103" s="148"/>
      <c r="D103" s="149" t="s">
        <v>600</v>
      </c>
      <c r="E103" s="150"/>
      <c r="F103" s="150"/>
      <c r="G103" s="150"/>
      <c r="H103" s="150"/>
      <c r="I103" s="150"/>
      <c r="J103" s="151">
        <f>J155</f>
        <v>101.43</v>
      </c>
      <c r="K103" s="148"/>
      <c r="L103" s="152"/>
    </row>
    <row r="104" spans="1:31" s="10" customFormat="1" ht="19.899999999999999" customHeight="1">
      <c r="B104" s="147"/>
      <c r="C104" s="148"/>
      <c r="D104" s="149" t="s">
        <v>451</v>
      </c>
      <c r="E104" s="150"/>
      <c r="F104" s="150"/>
      <c r="G104" s="150"/>
      <c r="H104" s="150"/>
      <c r="I104" s="150"/>
      <c r="J104" s="151">
        <f>J159</f>
        <v>466.68</v>
      </c>
      <c r="K104" s="148"/>
      <c r="L104" s="152"/>
    </row>
    <row r="105" spans="1:31" s="9" customFormat="1" ht="24.95" customHeight="1">
      <c r="B105" s="141"/>
      <c r="C105" s="142"/>
      <c r="D105" s="143" t="s">
        <v>360</v>
      </c>
      <c r="E105" s="144"/>
      <c r="F105" s="144"/>
      <c r="G105" s="144"/>
      <c r="H105" s="144"/>
      <c r="I105" s="144"/>
      <c r="J105" s="145">
        <f>J161</f>
        <v>417.45000000000005</v>
      </c>
      <c r="K105" s="142"/>
      <c r="L105" s="146"/>
    </row>
    <row r="106" spans="1:31" s="10" customFormat="1" ht="19.899999999999999" customHeight="1">
      <c r="B106" s="147"/>
      <c r="C106" s="148"/>
      <c r="D106" s="149" t="s">
        <v>698</v>
      </c>
      <c r="E106" s="150"/>
      <c r="F106" s="150"/>
      <c r="G106" s="150"/>
      <c r="H106" s="150"/>
      <c r="I106" s="150"/>
      <c r="J106" s="151">
        <f>J162</f>
        <v>183.69000000000003</v>
      </c>
      <c r="K106" s="148"/>
      <c r="L106" s="152"/>
    </row>
    <row r="107" spans="1:31" s="10" customFormat="1" ht="19.899999999999999" customHeight="1">
      <c r="B107" s="147"/>
      <c r="C107" s="148"/>
      <c r="D107" s="149" t="s">
        <v>361</v>
      </c>
      <c r="E107" s="150"/>
      <c r="F107" s="150"/>
      <c r="G107" s="150"/>
      <c r="H107" s="150"/>
      <c r="I107" s="150"/>
      <c r="J107" s="151">
        <f>J169</f>
        <v>233.76</v>
      </c>
      <c r="K107" s="148"/>
      <c r="L107" s="152"/>
    </row>
    <row r="108" spans="1:31" s="2" customFormat="1" ht="21.75" customHeight="1">
      <c r="A108" s="28"/>
      <c r="B108" s="29"/>
      <c r="C108" s="30"/>
      <c r="D108" s="30"/>
      <c r="E108" s="30"/>
      <c r="F108" s="30"/>
      <c r="G108" s="30"/>
      <c r="H108" s="30"/>
      <c r="I108" s="30"/>
      <c r="J108" s="30"/>
      <c r="K108" s="30"/>
      <c r="L108" s="45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pans="1:31" s="2" customFormat="1" ht="6.95" customHeight="1">
      <c r="A109" s="28"/>
      <c r="B109" s="48"/>
      <c r="C109" s="49"/>
      <c r="D109" s="49"/>
      <c r="E109" s="49"/>
      <c r="F109" s="49"/>
      <c r="G109" s="49"/>
      <c r="H109" s="49"/>
      <c r="I109" s="49"/>
      <c r="J109" s="49"/>
      <c r="K109" s="49"/>
      <c r="L109" s="45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3" spans="1:63" s="2" customFormat="1" ht="6.95" customHeight="1">
      <c r="A113" s="28"/>
      <c r="B113" s="50"/>
      <c r="C113" s="51"/>
      <c r="D113" s="51"/>
      <c r="E113" s="51"/>
      <c r="F113" s="51"/>
      <c r="G113" s="51"/>
      <c r="H113" s="51"/>
      <c r="I113" s="51"/>
      <c r="J113" s="51"/>
      <c r="K113" s="51"/>
      <c r="L113" s="45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63" s="2" customFormat="1" ht="24.95" customHeight="1">
      <c r="A114" s="28"/>
      <c r="B114" s="29"/>
      <c r="C114" s="20" t="s">
        <v>116</v>
      </c>
      <c r="D114" s="30"/>
      <c r="E114" s="30"/>
      <c r="F114" s="30"/>
      <c r="G114" s="30"/>
      <c r="H114" s="30"/>
      <c r="I114" s="30"/>
      <c r="J114" s="30"/>
      <c r="K114" s="30"/>
      <c r="L114" s="45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63" s="2" customFormat="1" ht="6.95" customHeight="1">
      <c r="A115" s="28"/>
      <c r="B115" s="29"/>
      <c r="C115" s="30"/>
      <c r="D115" s="30"/>
      <c r="E115" s="30"/>
      <c r="F115" s="30"/>
      <c r="G115" s="30"/>
      <c r="H115" s="30"/>
      <c r="I115" s="30"/>
      <c r="J115" s="30"/>
      <c r="K115" s="30"/>
      <c r="L115" s="45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63" s="2" customFormat="1" ht="12" customHeight="1">
      <c r="A116" s="28"/>
      <c r="B116" s="29"/>
      <c r="C116" s="25" t="s">
        <v>14</v>
      </c>
      <c r="D116" s="30"/>
      <c r="E116" s="30"/>
      <c r="F116" s="30"/>
      <c r="G116" s="30"/>
      <c r="H116" s="30"/>
      <c r="I116" s="30"/>
      <c r="J116" s="30"/>
      <c r="K116" s="30"/>
      <c r="L116" s="45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63" s="2" customFormat="1" ht="16.5" customHeight="1">
      <c r="A117" s="28"/>
      <c r="B117" s="29"/>
      <c r="C117" s="30"/>
      <c r="D117" s="30"/>
      <c r="E117" s="252" t="str">
        <f>E7</f>
        <v>Verejný vodovod v obci Janov vr. Zmeny</v>
      </c>
      <c r="F117" s="253"/>
      <c r="G117" s="253"/>
      <c r="H117" s="253"/>
      <c r="I117" s="30"/>
      <c r="J117" s="30"/>
      <c r="K117" s="30"/>
      <c r="L117" s="45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63" s="2" customFormat="1" ht="12" customHeight="1">
      <c r="A118" s="28"/>
      <c r="B118" s="29"/>
      <c r="C118" s="25" t="s">
        <v>107</v>
      </c>
      <c r="D118" s="30"/>
      <c r="E118" s="30"/>
      <c r="F118" s="30"/>
      <c r="G118" s="30"/>
      <c r="H118" s="30"/>
      <c r="I118" s="30"/>
      <c r="J118" s="30"/>
      <c r="K118" s="30"/>
      <c r="L118" s="45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63" s="2" customFormat="1" ht="16.5" customHeight="1">
      <c r="A119" s="28"/>
      <c r="B119" s="29"/>
      <c r="C119" s="30"/>
      <c r="D119" s="30"/>
      <c r="E119" s="211" t="str">
        <f>E9</f>
        <v>Zhlavie - 2. Zhlavie studne a ČS</v>
      </c>
      <c r="F119" s="254"/>
      <c r="G119" s="254"/>
      <c r="H119" s="254"/>
      <c r="I119" s="30"/>
      <c r="J119" s="30"/>
      <c r="K119" s="30"/>
      <c r="L119" s="45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63" s="2" customFormat="1" ht="6.95" customHeight="1">
      <c r="A120" s="28"/>
      <c r="B120" s="29"/>
      <c r="C120" s="30"/>
      <c r="D120" s="30"/>
      <c r="E120" s="30"/>
      <c r="F120" s="30"/>
      <c r="G120" s="30"/>
      <c r="H120" s="30"/>
      <c r="I120" s="30"/>
      <c r="J120" s="30"/>
      <c r="K120" s="30"/>
      <c r="L120" s="45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  <row r="121" spans="1:63" s="2" customFormat="1" ht="12" customHeight="1">
      <c r="A121" s="28"/>
      <c r="B121" s="29"/>
      <c r="C121" s="25" t="s">
        <v>18</v>
      </c>
      <c r="D121" s="30"/>
      <c r="E121" s="30"/>
      <c r="F121" s="23" t="str">
        <f>F12</f>
        <v>Obec Janov</v>
      </c>
      <c r="G121" s="30"/>
      <c r="H121" s="30"/>
      <c r="I121" s="25" t="s">
        <v>20</v>
      </c>
      <c r="J121" s="60" t="str">
        <f>IF(J12="","",J12)</f>
        <v>21. 9. 2020</v>
      </c>
      <c r="K121" s="30"/>
      <c r="L121" s="45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</row>
    <row r="122" spans="1:63" s="2" customFormat="1" ht="6.95" customHeight="1">
      <c r="A122" s="28"/>
      <c r="B122" s="29"/>
      <c r="C122" s="30"/>
      <c r="D122" s="30"/>
      <c r="E122" s="30"/>
      <c r="F122" s="30"/>
      <c r="G122" s="30"/>
      <c r="H122" s="30"/>
      <c r="I122" s="30"/>
      <c r="J122" s="30"/>
      <c r="K122" s="30"/>
      <c r="L122" s="45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</row>
    <row r="123" spans="1:63" s="2" customFormat="1" ht="15.2" customHeight="1">
      <c r="A123" s="28"/>
      <c r="B123" s="29"/>
      <c r="C123" s="25" t="s">
        <v>22</v>
      </c>
      <c r="D123" s="30"/>
      <c r="E123" s="30"/>
      <c r="F123" s="23" t="str">
        <f>E15</f>
        <v>Obec Janov</v>
      </c>
      <c r="G123" s="30"/>
      <c r="H123" s="30"/>
      <c r="I123" s="25" t="s">
        <v>30</v>
      </c>
      <c r="J123" s="26" t="str">
        <f>E21</f>
        <v xml:space="preserve"> </v>
      </c>
      <c r="K123" s="30"/>
      <c r="L123" s="45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</row>
    <row r="124" spans="1:63" s="2" customFormat="1" ht="15.2" customHeight="1">
      <c r="A124" s="28"/>
      <c r="B124" s="29"/>
      <c r="C124" s="25" t="s">
        <v>26</v>
      </c>
      <c r="D124" s="30"/>
      <c r="E124" s="30"/>
      <c r="F124" s="23" t="str">
        <f>IF(E18="","",E18)</f>
        <v>EKOFORM spol. s r.o. Levice</v>
      </c>
      <c r="G124" s="30"/>
      <c r="H124" s="30"/>
      <c r="I124" s="25" t="s">
        <v>33</v>
      </c>
      <c r="J124" s="26" t="str">
        <f>E24</f>
        <v>Ing. Mihálková</v>
      </c>
      <c r="K124" s="30"/>
      <c r="L124" s="45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</row>
    <row r="125" spans="1:63" s="2" customFormat="1" ht="10.35" customHeight="1">
      <c r="A125" s="28"/>
      <c r="B125" s="29"/>
      <c r="C125" s="30"/>
      <c r="D125" s="30"/>
      <c r="E125" s="30"/>
      <c r="F125" s="30"/>
      <c r="G125" s="30"/>
      <c r="H125" s="30"/>
      <c r="I125" s="30"/>
      <c r="J125" s="30"/>
      <c r="K125" s="30"/>
      <c r="L125" s="45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</row>
    <row r="126" spans="1:63" s="11" customFormat="1" ht="29.25" customHeight="1">
      <c r="A126" s="153"/>
      <c r="B126" s="154"/>
      <c r="C126" s="155" t="s">
        <v>117</v>
      </c>
      <c r="D126" s="156" t="s">
        <v>61</v>
      </c>
      <c r="E126" s="156" t="s">
        <v>57</v>
      </c>
      <c r="F126" s="156" t="s">
        <v>58</v>
      </c>
      <c r="G126" s="156" t="s">
        <v>118</v>
      </c>
      <c r="H126" s="156" t="s">
        <v>119</v>
      </c>
      <c r="I126" s="156" t="s">
        <v>120</v>
      </c>
      <c r="J126" s="157" t="s">
        <v>111</v>
      </c>
      <c r="K126" s="158" t="s">
        <v>121</v>
      </c>
      <c r="L126" s="159"/>
      <c r="M126" s="69" t="s">
        <v>1</v>
      </c>
      <c r="N126" s="70" t="s">
        <v>40</v>
      </c>
      <c r="O126" s="70" t="s">
        <v>122</v>
      </c>
      <c r="P126" s="70" t="s">
        <v>123</v>
      </c>
      <c r="Q126" s="70" t="s">
        <v>124</v>
      </c>
      <c r="R126" s="70" t="s">
        <v>125</v>
      </c>
      <c r="S126" s="70" t="s">
        <v>126</v>
      </c>
      <c r="T126" s="71" t="s">
        <v>127</v>
      </c>
      <c r="U126" s="153"/>
      <c r="V126" s="153"/>
      <c r="W126" s="153"/>
      <c r="X126" s="153"/>
      <c r="Y126" s="153"/>
      <c r="Z126" s="153"/>
      <c r="AA126" s="153"/>
      <c r="AB126" s="153"/>
      <c r="AC126" s="153"/>
      <c r="AD126" s="153"/>
      <c r="AE126" s="153"/>
    </row>
    <row r="127" spans="1:63" s="2" customFormat="1" ht="22.9" customHeight="1">
      <c r="A127" s="28"/>
      <c r="B127" s="29"/>
      <c r="C127" s="76" t="s">
        <v>112</v>
      </c>
      <c r="D127" s="30"/>
      <c r="E127" s="30"/>
      <c r="F127" s="30"/>
      <c r="G127" s="30"/>
      <c r="H127" s="30"/>
      <c r="I127" s="30"/>
      <c r="J127" s="160">
        <f>BK127</f>
        <v>5875.6200000000008</v>
      </c>
      <c r="K127" s="30"/>
      <c r="L127" s="33"/>
      <c r="M127" s="72"/>
      <c r="N127" s="161"/>
      <c r="O127" s="73"/>
      <c r="P127" s="162">
        <f>P128+P161</f>
        <v>467.33462280000003</v>
      </c>
      <c r="Q127" s="73"/>
      <c r="R127" s="162">
        <f>R128+R161</f>
        <v>8.666530277799998</v>
      </c>
      <c r="S127" s="73"/>
      <c r="T127" s="163">
        <f>T128+T161</f>
        <v>0</v>
      </c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T127" s="14" t="s">
        <v>75</v>
      </c>
      <c r="AU127" s="14" t="s">
        <v>113</v>
      </c>
      <c r="BK127" s="164">
        <f>BK128+BK161</f>
        <v>5875.6200000000008</v>
      </c>
    </row>
    <row r="128" spans="1:63" s="12" customFormat="1" ht="25.9" customHeight="1">
      <c r="B128" s="165"/>
      <c r="C128" s="166"/>
      <c r="D128" s="167" t="s">
        <v>75</v>
      </c>
      <c r="E128" s="168" t="s">
        <v>147</v>
      </c>
      <c r="F128" s="168" t="s">
        <v>362</v>
      </c>
      <c r="G128" s="166"/>
      <c r="H128" s="166"/>
      <c r="I128" s="166"/>
      <c r="J128" s="169">
        <f>BK128</f>
        <v>5458.170000000001</v>
      </c>
      <c r="K128" s="166"/>
      <c r="L128" s="170"/>
      <c r="M128" s="171"/>
      <c r="N128" s="172"/>
      <c r="O128" s="172"/>
      <c r="P128" s="173">
        <f>P129+P138+P143+P149+P153+P155+P159</f>
        <v>450.17595830000005</v>
      </c>
      <c r="Q128" s="172"/>
      <c r="R128" s="173">
        <f>R129+R138+R143+R149+R153+R155+R159</f>
        <v>8.5256235689999986</v>
      </c>
      <c r="S128" s="172"/>
      <c r="T128" s="174">
        <f>T129+T138+T143+T149+T153+T155+T159</f>
        <v>0</v>
      </c>
      <c r="AR128" s="175" t="s">
        <v>83</v>
      </c>
      <c r="AT128" s="176" t="s">
        <v>75</v>
      </c>
      <c r="AU128" s="176" t="s">
        <v>13</v>
      </c>
      <c r="AY128" s="175" t="s">
        <v>131</v>
      </c>
      <c r="BK128" s="177">
        <f>BK129+BK138+BK143+BK149+BK153+BK155+BK159</f>
        <v>5458.170000000001</v>
      </c>
    </row>
    <row r="129" spans="1:65" s="12" customFormat="1" ht="22.9" customHeight="1">
      <c r="B129" s="165"/>
      <c r="C129" s="166"/>
      <c r="D129" s="167" t="s">
        <v>75</v>
      </c>
      <c r="E129" s="178" t="s">
        <v>83</v>
      </c>
      <c r="F129" s="178" t="s">
        <v>363</v>
      </c>
      <c r="G129" s="166"/>
      <c r="H129" s="166"/>
      <c r="I129" s="166"/>
      <c r="J129" s="179">
        <f>BK129</f>
        <v>2743.59</v>
      </c>
      <c r="K129" s="166"/>
      <c r="L129" s="170"/>
      <c r="M129" s="171"/>
      <c r="N129" s="172"/>
      <c r="O129" s="172"/>
      <c r="P129" s="173">
        <f>SUM(P130:P137)</f>
        <v>390.29361600000004</v>
      </c>
      <c r="Q129" s="172"/>
      <c r="R129" s="173">
        <f>SUM(R130:R137)</f>
        <v>1.0316447999999998</v>
      </c>
      <c r="S129" s="172"/>
      <c r="T129" s="174">
        <f>SUM(T130:T137)</f>
        <v>0</v>
      </c>
      <c r="AR129" s="175" t="s">
        <v>83</v>
      </c>
      <c r="AT129" s="176" t="s">
        <v>75</v>
      </c>
      <c r="AU129" s="176" t="s">
        <v>83</v>
      </c>
      <c r="AY129" s="175" t="s">
        <v>131</v>
      </c>
      <c r="BK129" s="177">
        <f>SUM(BK130:BK137)</f>
        <v>2743.59</v>
      </c>
    </row>
    <row r="130" spans="1:65" s="2" customFormat="1" ht="14.45" customHeight="1">
      <c r="A130" s="28"/>
      <c r="B130" s="29"/>
      <c r="C130" s="195" t="s">
        <v>83</v>
      </c>
      <c r="D130" s="195" t="s">
        <v>150</v>
      </c>
      <c r="E130" s="196" t="s">
        <v>462</v>
      </c>
      <c r="F130" s="197" t="s">
        <v>463</v>
      </c>
      <c r="G130" s="198" t="s">
        <v>381</v>
      </c>
      <c r="H130" s="199">
        <v>49.92</v>
      </c>
      <c r="I130" s="200">
        <v>18.649999999999999</v>
      </c>
      <c r="J130" s="201">
        <f t="shared" ref="J130:J137" si="0">ROUND(I130*H130,2)</f>
        <v>931.01</v>
      </c>
      <c r="K130" s="202"/>
      <c r="L130" s="33"/>
      <c r="M130" s="203" t="s">
        <v>1</v>
      </c>
      <c r="N130" s="204" t="s">
        <v>42</v>
      </c>
      <c r="O130" s="205">
        <v>2.806</v>
      </c>
      <c r="P130" s="205">
        <f t="shared" ref="P130:P137" si="1">O130*H130</f>
        <v>140.07552000000001</v>
      </c>
      <c r="Q130" s="205">
        <v>0</v>
      </c>
      <c r="R130" s="205">
        <f t="shared" ref="R130:R137" si="2">Q130*H130</f>
        <v>0</v>
      </c>
      <c r="S130" s="205">
        <v>0</v>
      </c>
      <c r="T130" s="206">
        <f t="shared" ref="T130:T137" si="3">S130*H130</f>
        <v>0</v>
      </c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R130" s="193" t="s">
        <v>154</v>
      </c>
      <c r="AT130" s="193" t="s">
        <v>150</v>
      </c>
      <c r="AU130" s="193" t="s">
        <v>138</v>
      </c>
      <c r="AY130" s="14" t="s">
        <v>131</v>
      </c>
      <c r="BE130" s="194">
        <f t="shared" ref="BE130:BE137" si="4">IF(N130="základná",J130,0)</f>
        <v>0</v>
      </c>
      <c r="BF130" s="194">
        <f t="shared" ref="BF130:BF137" si="5">IF(N130="znížená",J130,0)</f>
        <v>931.01</v>
      </c>
      <c r="BG130" s="194">
        <f t="shared" ref="BG130:BG137" si="6">IF(N130="zákl. prenesená",J130,0)</f>
        <v>0</v>
      </c>
      <c r="BH130" s="194">
        <f t="shared" ref="BH130:BH137" si="7">IF(N130="zníž. prenesená",J130,0)</f>
        <v>0</v>
      </c>
      <c r="BI130" s="194">
        <f t="shared" ref="BI130:BI137" si="8">IF(N130="nulová",J130,0)</f>
        <v>0</v>
      </c>
      <c r="BJ130" s="14" t="s">
        <v>138</v>
      </c>
      <c r="BK130" s="194">
        <f t="shared" ref="BK130:BK137" si="9">ROUND(I130*H130,2)</f>
        <v>931.01</v>
      </c>
      <c r="BL130" s="14" t="s">
        <v>154</v>
      </c>
      <c r="BM130" s="193" t="s">
        <v>699</v>
      </c>
    </row>
    <row r="131" spans="1:65" s="2" customFormat="1" ht="24.2" customHeight="1">
      <c r="A131" s="28"/>
      <c r="B131" s="29"/>
      <c r="C131" s="195" t="s">
        <v>138</v>
      </c>
      <c r="D131" s="195" t="s">
        <v>150</v>
      </c>
      <c r="E131" s="196" t="s">
        <v>465</v>
      </c>
      <c r="F131" s="197" t="s">
        <v>466</v>
      </c>
      <c r="G131" s="198" t="s">
        <v>381</v>
      </c>
      <c r="H131" s="199">
        <v>49.92</v>
      </c>
      <c r="I131" s="200">
        <v>0.98</v>
      </c>
      <c r="J131" s="201">
        <f t="shared" si="0"/>
        <v>48.92</v>
      </c>
      <c r="K131" s="202"/>
      <c r="L131" s="33"/>
      <c r="M131" s="203" t="s">
        <v>1</v>
      </c>
      <c r="N131" s="204" t="s">
        <v>42</v>
      </c>
      <c r="O131" s="205">
        <v>0.10199999999999999</v>
      </c>
      <c r="P131" s="205">
        <f t="shared" si="1"/>
        <v>5.0918399999999995</v>
      </c>
      <c r="Q131" s="205">
        <v>0</v>
      </c>
      <c r="R131" s="205">
        <f t="shared" si="2"/>
        <v>0</v>
      </c>
      <c r="S131" s="205">
        <v>0</v>
      </c>
      <c r="T131" s="206">
        <f t="shared" si="3"/>
        <v>0</v>
      </c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R131" s="193" t="s">
        <v>154</v>
      </c>
      <c r="AT131" s="193" t="s">
        <v>150</v>
      </c>
      <c r="AU131" s="193" t="s">
        <v>138</v>
      </c>
      <c r="AY131" s="14" t="s">
        <v>131</v>
      </c>
      <c r="BE131" s="194">
        <f t="shared" si="4"/>
        <v>0</v>
      </c>
      <c r="BF131" s="194">
        <f t="shared" si="5"/>
        <v>48.92</v>
      </c>
      <c r="BG131" s="194">
        <f t="shared" si="6"/>
        <v>0</v>
      </c>
      <c r="BH131" s="194">
        <f t="shared" si="7"/>
        <v>0</v>
      </c>
      <c r="BI131" s="194">
        <f t="shared" si="8"/>
        <v>0</v>
      </c>
      <c r="BJ131" s="14" t="s">
        <v>138</v>
      </c>
      <c r="BK131" s="194">
        <f t="shared" si="9"/>
        <v>48.92</v>
      </c>
      <c r="BL131" s="14" t="s">
        <v>154</v>
      </c>
      <c r="BM131" s="193" t="s">
        <v>700</v>
      </c>
    </row>
    <row r="132" spans="1:65" s="2" customFormat="1" ht="24.2" customHeight="1">
      <c r="A132" s="28"/>
      <c r="B132" s="29"/>
      <c r="C132" s="195" t="s">
        <v>130</v>
      </c>
      <c r="D132" s="195" t="s">
        <v>150</v>
      </c>
      <c r="E132" s="196" t="s">
        <v>701</v>
      </c>
      <c r="F132" s="197" t="s">
        <v>702</v>
      </c>
      <c r="G132" s="198" t="s">
        <v>385</v>
      </c>
      <c r="H132" s="199">
        <v>36.159999999999997</v>
      </c>
      <c r="I132" s="200">
        <v>2.09</v>
      </c>
      <c r="J132" s="201">
        <f t="shared" si="0"/>
        <v>75.569999999999993</v>
      </c>
      <c r="K132" s="202"/>
      <c r="L132" s="33"/>
      <c r="M132" s="203" t="s">
        <v>1</v>
      </c>
      <c r="N132" s="204" t="s">
        <v>42</v>
      </c>
      <c r="O132" s="205">
        <v>0.16800000000000001</v>
      </c>
      <c r="P132" s="205">
        <f t="shared" si="1"/>
        <v>6.0748799999999994</v>
      </c>
      <c r="Q132" s="205">
        <v>2.853E-2</v>
      </c>
      <c r="R132" s="205">
        <f t="shared" si="2"/>
        <v>1.0316447999999998</v>
      </c>
      <c r="S132" s="205">
        <v>0</v>
      </c>
      <c r="T132" s="206">
        <f t="shared" si="3"/>
        <v>0</v>
      </c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R132" s="193" t="s">
        <v>154</v>
      </c>
      <c r="AT132" s="193" t="s">
        <v>150</v>
      </c>
      <c r="AU132" s="193" t="s">
        <v>138</v>
      </c>
      <c r="AY132" s="14" t="s">
        <v>131</v>
      </c>
      <c r="BE132" s="194">
        <f t="shared" si="4"/>
        <v>0</v>
      </c>
      <c r="BF132" s="194">
        <f t="shared" si="5"/>
        <v>75.569999999999993</v>
      </c>
      <c r="BG132" s="194">
        <f t="shared" si="6"/>
        <v>0</v>
      </c>
      <c r="BH132" s="194">
        <f t="shared" si="7"/>
        <v>0</v>
      </c>
      <c r="BI132" s="194">
        <f t="shared" si="8"/>
        <v>0</v>
      </c>
      <c r="BJ132" s="14" t="s">
        <v>138</v>
      </c>
      <c r="BK132" s="194">
        <f t="shared" si="9"/>
        <v>75.569999999999993</v>
      </c>
      <c r="BL132" s="14" t="s">
        <v>154</v>
      </c>
      <c r="BM132" s="193" t="s">
        <v>703</v>
      </c>
    </row>
    <row r="133" spans="1:65" s="2" customFormat="1" ht="14.45" customHeight="1">
      <c r="A133" s="28"/>
      <c r="B133" s="29"/>
      <c r="C133" s="195" t="s">
        <v>154</v>
      </c>
      <c r="D133" s="195" t="s">
        <v>150</v>
      </c>
      <c r="E133" s="196" t="s">
        <v>704</v>
      </c>
      <c r="F133" s="197" t="s">
        <v>705</v>
      </c>
      <c r="G133" s="198" t="s">
        <v>385</v>
      </c>
      <c r="H133" s="199">
        <v>36.159999999999997</v>
      </c>
      <c r="I133" s="200">
        <v>0.7</v>
      </c>
      <c r="J133" s="201">
        <f t="shared" si="0"/>
        <v>25.31</v>
      </c>
      <c r="K133" s="202"/>
      <c r="L133" s="33"/>
      <c r="M133" s="203" t="s">
        <v>1</v>
      </c>
      <c r="N133" s="204" t="s">
        <v>42</v>
      </c>
      <c r="O133" s="205">
        <v>0.09</v>
      </c>
      <c r="P133" s="205">
        <f t="shared" si="1"/>
        <v>3.2543999999999995</v>
      </c>
      <c r="Q133" s="205">
        <v>0</v>
      </c>
      <c r="R133" s="205">
        <f t="shared" si="2"/>
        <v>0</v>
      </c>
      <c r="S133" s="205">
        <v>0</v>
      </c>
      <c r="T133" s="206">
        <f t="shared" si="3"/>
        <v>0</v>
      </c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R133" s="193" t="s">
        <v>154</v>
      </c>
      <c r="AT133" s="193" t="s">
        <v>150</v>
      </c>
      <c r="AU133" s="193" t="s">
        <v>138</v>
      </c>
      <c r="AY133" s="14" t="s">
        <v>131</v>
      </c>
      <c r="BE133" s="194">
        <f t="shared" si="4"/>
        <v>0</v>
      </c>
      <c r="BF133" s="194">
        <f t="shared" si="5"/>
        <v>25.31</v>
      </c>
      <c r="BG133" s="194">
        <f t="shared" si="6"/>
        <v>0</v>
      </c>
      <c r="BH133" s="194">
        <f t="shared" si="7"/>
        <v>0</v>
      </c>
      <c r="BI133" s="194">
        <f t="shared" si="8"/>
        <v>0</v>
      </c>
      <c r="BJ133" s="14" t="s">
        <v>138</v>
      </c>
      <c r="BK133" s="194">
        <f t="shared" si="9"/>
        <v>25.31</v>
      </c>
      <c r="BL133" s="14" t="s">
        <v>154</v>
      </c>
      <c r="BM133" s="193" t="s">
        <v>706</v>
      </c>
    </row>
    <row r="134" spans="1:65" s="2" customFormat="1" ht="24.2" customHeight="1">
      <c r="A134" s="28"/>
      <c r="B134" s="29"/>
      <c r="C134" s="195" t="s">
        <v>163</v>
      </c>
      <c r="D134" s="195" t="s">
        <v>150</v>
      </c>
      <c r="E134" s="196" t="s">
        <v>707</v>
      </c>
      <c r="F134" s="197" t="s">
        <v>708</v>
      </c>
      <c r="G134" s="198" t="s">
        <v>381</v>
      </c>
      <c r="H134" s="199">
        <v>49.92</v>
      </c>
      <c r="I134" s="200">
        <v>23.96</v>
      </c>
      <c r="J134" s="201">
        <f t="shared" si="0"/>
        <v>1196.08</v>
      </c>
      <c r="K134" s="202"/>
      <c r="L134" s="33"/>
      <c r="M134" s="203" t="s">
        <v>1</v>
      </c>
      <c r="N134" s="204" t="s">
        <v>42</v>
      </c>
      <c r="O134" s="205">
        <v>3.6030000000000002</v>
      </c>
      <c r="P134" s="205">
        <f t="shared" si="1"/>
        <v>179.86176</v>
      </c>
      <c r="Q134" s="205">
        <v>0</v>
      </c>
      <c r="R134" s="205">
        <f t="shared" si="2"/>
        <v>0</v>
      </c>
      <c r="S134" s="205">
        <v>0</v>
      </c>
      <c r="T134" s="206">
        <f t="shared" si="3"/>
        <v>0</v>
      </c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R134" s="193" t="s">
        <v>154</v>
      </c>
      <c r="AT134" s="193" t="s">
        <v>150</v>
      </c>
      <c r="AU134" s="193" t="s">
        <v>138</v>
      </c>
      <c r="AY134" s="14" t="s">
        <v>131</v>
      </c>
      <c r="BE134" s="194">
        <f t="shared" si="4"/>
        <v>0</v>
      </c>
      <c r="BF134" s="194">
        <f t="shared" si="5"/>
        <v>1196.08</v>
      </c>
      <c r="BG134" s="194">
        <f t="shared" si="6"/>
        <v>0</v>
      </c>
      <c r="BH134" s="194">
        <f t="shared" si="7"/>
        <v>0</v>
      </c>
      <c r="BI134" s="194">
        <f t="shared" si="8"/>
        <v>0</v>
      </c>
      <c r="BJ134" s="14" t="s">
        <v>138</v>
      </c>
      <c r="BK134" s="194">
        <f t="shared" si="9"/>
        <v>1196.08</v>
      </c>
      <c r="BL134" s="14" t="s">
        <v>154</v>
      </c>
      <c r="BM134" s="193" t="s">
        <v>709</v>
      </c>
    </row>
    <row r="135" spans="1:65" s="2" customFormat="1" ht="24.2" customHeight="1">
      <c r="A135" s="28"/>
      <c r="B135" s="29"/>
      <c r="C135" s="195" t="s">
        <v>159</v>
      </c>
      <c r="D135" s="195" t="s">
        <v>150</v>
      </c>
      <c r="E135" s="196" t="s">
        <v>710</v>
      </c>
      <c r="F135" s="197" t="s">
        <v>711</v>
      </c>
      <c r="G135" s="198" t="s">
        <v>381</v>
      </c>
      <c r="H135" s="199">
        <v>49.92</v>
      </c>
      <c r="I135" s="200">
        <v>0.95</v>
      </c>
      <c r="J135" s="201">
        <f t="shared" si="0"/>
        <v>47.42</v>
      </c>
      <c r="K135" s="202"/>
      <c r="L135" s="33"/>
      <c r="M135" s="203" t="s">
        <v>1</v>
      </c>
      <c r="N135" s="204" t="s">
        <v>42</v>
      </c>
      <c r="O135" s="205">
        <v>8.1000000000000003E-2</v>
      </c>
      <c r="P135" s="205">
        <f t="shared" si="1"/>
        <v>4.04352</v>
      </c>
      <c r="Q135" s="205">
        <v>0</v>
      </c>
      <c r="R135" s="205">
        <f t="shared" si="2"/>
        <v>0</v>
      </c>
      <c r="S135" s="205">
        <v>0</v>
      </c>
      <c r="T135" s="206">
        <f t="shared" si="3"/>
        <v>0</v>
      </c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R135" s="193" t="s">
        <v>154</v>
      </c>
      <c r="AT135" s="193" t="s">
        <v>150</v>
      </c>
      <c r="AU135" s="193" t="s">
        <v>138</v>
      </c>
      <c r="AY135" s="14" t="s">
        <v>131</v>
      </c>
      <c r="BE135" s="194">
        <f t="shared" si="4"/>
        <v>0</v>
      </c>
      <c r="BF135" s="194">
        <f t="shared" si="5"/>
        <v>47.42</v>
      </c>
      <c r="BG135" s="194">
        <f t="shared" si="6"/>
        <v>0</v>
      </c>
      <c r="BH135" s="194">
        <f t="shared" si="7"/>
        <v>0</v>
      </c>
      <c r="BI135" s="194">
        <f t="shared" si="8"/>
        <v>0</v>
      </c>
      <c r="BJ135" s="14" t="s">
        <v>138</v>
      </c>
      <c r="BK135" s="194">
        <f t="shared" si="9"/>
        <v>47.42</v>
      </c>
      <c r="BL135" s="14" t="s">
        <v>154</v>
      </c>
      <c r="BM135" s="193" t="s">
        <v>712</v>
      </c>
    </row>
    <row r="136" spans="1:65" s="2" customFormat="1" ht="24.2" customHeight="1">
      <c r="A136" s="28"/>
      <c r="B136" s="29"/>
      <c r="C136" s="195" t="s">
        <v>171</v>
      </c>
      <c r="D136" s="195" t="s">
        <v>150</v>
      </c>
      <c r="E136" s="196" t="s">
        <v>478</v>
      </c>
      <c r="F136" s="197" t="s">
        <v>713</v>
      </c>
      <c r="G136" s="198" t="s">
        <v>381</v>
      </c>
      <c r="H136" s="199">
        <v>19.2</v>
      </c>
      <c r="I136" s="200">
        <v>2.14</v>
      </c>
      <c r="J136" s="201">
        <f t="shared" si="0"/>
        <v>41.09</v>
      </c>
      <c r="K136" s="202"/>
      <c r="L136" s="33"/>
      <c r="M136" s="203" t="s">
        <v>1</v>
      </c>
      <c r="N136" s="204" t="s">
        <v>42</v>
      </c>
      <c r="O136" s="205">
        <v>0</v>
      </c>
      <c r="P136" s="205">
        <f t="shared" si="1"/>
        <v>0</v>
      </c>
      <c r="Q136" s="205">
        <v>0</v>
      </c>
      <c r="R136" s="205">
        <f t="shared" si="2"/>
        <v>0</v>
      </c>
      <c r="S136" s="205">
        <v>0</v>
      </c>
      <c r="T136" s="206">
        <f t="shared" si="3"/>
        <v>0</v>
      </c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R136" s="193" t="s">
        <v>154</v>
      </c>
      <c r="AT136" s="193" t="s">
        <v>150</v>
      </c>
      <c r="AU136" s="193" t="s">
        <v>138</v>
      </c>
      <c r="AY136" s="14" t="s">
        <v>131</v>
      </c>
      <c r="BE136" s="194">
        <f t="shared" si="4"/>
        <v>0</v>
      </c>
      <c r="BF136" s="194">
        <f t="shared" si="5"/>
        <v>41.09</v>
      </c>
      <c r="BG136" s="194">
        <f t="shared" si="6"/>
        <v>0</v>
      </c>
      <c r="BH136" s="194">
        <f t="shared" si="7"/>
        <v>0</v>
      </c>
      <c r="BI136" s="194">
        <f t="shared" si="8"/>
        <v>0</v>
      </c>
      <c r="BJ136" s="14" t="s">
        <v>138</v>
      </c>
      <c r="BK136" s="194">
        <f t="shared" si="9"/>
        <v>41.09</v>
      </c>
      <c r="BL136" s="14" t="s">
        <v>154</v>
      </c>
      <c r="BM136" s="193" t="s">
        <v>714</v>
      </c>
    </row>
    <row r="137" spans="1:65" s="2" customFormat="1" ht="24.2" customHeight="1">
      <c r="A137" s="28"/>
      <c r="B137" s="29"/>
      <c r="C137" s="195" t="s">
        <v>162</v>
      </c>
      <c r="D137" s="195" t="s">
        <v>150</v>
      </c>
      <c r="E137" s="196" t="s">
        <v>487</v>
      </c>
      <c r="F137" s="197" t="s">
        <v>488</v>
      </c>
      <c r="G137" s="198" t="s">
        <v>381</v>
      </c>
      <c r="H137" s="199">
        <v>24.995999999999999</v>
      </c>
      <c r="I137" s="200">
        <v>15.13</v>
      </c>
      <c r="J137" s="201">
        <f t="shared" si="0"/>
        <v>378.19</v>
      </c>
      <c r="K137" s="202"/>
      <c r="L137" s="33"/>
      <c r="M137" s="203" t="s">
        <v>1</v>
      </c>
      <c r="N137" s="204" t="s">
        <v>42</v>
      </c>
      <c r="O137" s="205">
        <v>2.0760000000000001</v>
      </c>
      <c r="P137" s="205">
        <f t="shared" si="1"/>
        <v>51.891695999999996</v>
      </c>
      <c r="Q137" s="205">
        <v>0</v>
      </c>
      <c r="R137" s="205">
        <f t="shared" si="2"/>
        <v>0</v>
      </c>
      <c r="S137" s="205">
        <v>0</v>
      </c>
      <c r="T137" s="206">
        <f t="shared" si="3"/>
        <v>0</v>
      </c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R137" s="193" t="s">
        <v>154</v>
      </c>
      <c r="AT137" s="193" t="s">
        <v>150</v>
      </c>
      <c r="AU137" s="193" t="s">
        <v>138</v>
      </c>
      <c r="AY137" s="14" t="s">
        <v>131</v>
      </c>
      <c r="BE137" s="194">
        <f t="shared" si="4"/>
        <v>0</v>
      </c>
      <c r="BF137" s="194">
        <f t="shared" si="5"/>
        <v>378.19</v>
      </c>
      <c r="BG137" s="194">
        <f t="shared" si="6"/>
        <v>0</v>
      </c>
      <c r="BH137" s="194">
        <f t="shared" si="7"/>
        <v>0</v>
      </c>
      <c r="BI137" s="194">
        <f t="shared" si="8"/>
        <v>0</v>
      </c>
      <c r="BJ137" s="14" t="s">
        <v>138</v>
      </c>
      <c r="BK137" s="194">
        <f t="shared" si="9"/>
        <v>378.19</v>
      </c>
      <c r="BL137" s="14" t="s">
        <v>154</v>
      </c>
      <c r="BM137" s="193" t="s">
        <v>715</v>
      </c>
    </row>
    <row r="138" spans="1:65" s="12" customFormat="1" ht="22.9" customHeight="1">
      <c r="B138" s="165"/>
      <c r="C138" s="166"/>
      <c r="D138" s="167" t="s">
        <v>75</v>
      </c>
      <c r="E138" s="178" t="s">
        <v>138</v>
      </c>
      <c r="F138" s="178" t="s">
        <v>378</v>
      </c>
      <c r="G138" s="166"/>
      <c r="H138" s="166"/>
      <c r="I138" s="166"/>
      <c r="J138" s="179">
        <f>BK138</f>
        <v>1568.4399999999998</v>
      </c>
      <c r="K138" s="166"/>
      <c r="L138" s="170"/>
      <c r="M138" s="171"/>
      <c r="N138" s="172"/>
      <c r="O138" s="172"/>
      <c r="P138" s="173">
        <f>SUM(P139:P142)</f>
        <v>0</v>
      </c>
      <c r="Q138" s="172"/>
      <c r="R138" s="173">
        <f>SUM(R139:R142)</f>
        <v>0</v>
      </c>
      <c r="S138" s="172"/>
      <c r="T138" s="174">
        <f>SUM(T139:T142)</f>
        <v>0</v>
      </c>
      <c r="AR138" s="175" t="s">
        <v>83</v>
      </c>
      <c r="AT138" s="176" t="s">
        <v>75</v>
      </c>
      <c r="AU138" s="176" t="s">
        <v>83</v>
      </c>
      <c r="AY138" s="175" t="s">
        <v>131</v>
      </c>
      <c r="BK138" s="177">
        <f>SUM(BK139:BK142)</f>
        <v>1568.4399999999998</v>
      </c>
    </row>
    <row r="139" spans="1:65" s="2" customFormat="1" ht="24.2" customHeight="1">
      <c r="A139" s="28"/>
      <c r="B139" s="29"/>
      <c r="C139" s="195" t="s">
        <v>178</v>
      </c>
      <c r="D139" s="195" t="s">
        <v>150</v>
      </c>
      <c r="E139" s="196" t="s">
        <v>716</v>
      </c>
      <c r="F139" s="197" t="s">
        <v>717</v>
      </c>
      <c r="G139" s="198" t="s">
        <v>381</v>
      </c>
      <c r="H139" s="199">
        <v>3.3340000000000001</v>
      </c>
      <c r="I139" s="200">
        <v>52.02</v>
      </c>
      <c r="J139" s="201">
        <f>ROUND(I139*H139,2)</f>
        <v>173.43</v>
      </c>
      <c r="K139" s="202"/>
      <c r="L139" s="33"/>
      <c r="M139" s="203" t="s">
        <v>1</v>
      </c>
      <c r="N139" s="204" t="s">
        <v>42</v>
      </c>
      <c r="O139" s="205">
        <v>0</v>
      </c>
      <c r="P139" s="205">
        <f>O139*H139</f>
        <v>0</v>
      </c>
      <c r="Q139" s="205">
        <v>0</v>
      </c>
      <c r="R139" s="205">
        <f>Q139*H139</f>
        <v>0</v>
      </c>
      <c r="S139" s="205">
        <v>0</v>
      </c>
      <c r="T139" s="206">
        <f>S139*H139</f>
        <v>0</v>
      </c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R139" s="193" t="s">
        <v>154</v>
      </c>
      <c r="AT139" s="193" t="s">
        <v>150</v>
      </c>
      <c r="AU139" s="193" t="s">
        <v>138</v>
      </c>
      <c r="AY139" s="14" t="s">
        <v>131</v>
      </c>
      <c r="BE139" s="194">
        <f>IF(N139="základná",J139,0)</f>
        <v>0</v>
      </c>
      <c r="BF139" s="194">
        <f>IF(N139="znížená",J139,0)</f>
        <v>173.43</v>
      </c>
      <c r="BG139" s="194">
        <f>IF(N139="zákl. prenesená",J139,0)</f>
        <v>0</v>
      </c>
      <c r="BH139" s="194">
        <f>IF(N139="zníž. prenesená",J139,0)</f>
        <v>0</v>
      </c>
      <c r="BI139" s="194">
        <f>IF(N139="nulová",J139,0)</f>
        <v>0</v>
      </c>
      <c r="BJ139" s="14" t="s">
        <v>138</v>
      </c>
      <c r="BK139" s="194">
        <f>ROUND(I139*H139,2)</f>
        <v>173.43</v>
      </c>
      <c r="BL139" s="14" t="s">
        <v>154</v>
      </c>
      <c r="BM139" s="193" t="s">
        <v>718</v>
      </c>
    </row>
    <row r="140" spans="1:65" s="2" customFormat="1" ht="24.2" customHeight="1">
      <c r="A140" s="28"/>
      <c r="B140" s="29"/>
      <c r="C140" s="195" t="s">
        <v>167</v>
      </c>
      <c r="D140" s="195" t="s">
        <v>150</v>
      </c>
      <c r="E140" s="196" t="s">
        <v>719</v>
      </c>
      <c r="F140" s="197" t="s">
        <v>720</v>
      </c>
      <c r="G140" s="198" t="s">
        <v>381</v>
      </c>
      <c r="H140" s="199">
        <v>9.6150000000000002</v>
      </c>
      <c r="I140" s="200">
        <v>66.94</v>
      </c>
      <c r="J140" s="201">
        <f>ROUND(I140*H140,2)</f>
        <v>643.63</v>
      </c>
      <c r="K140" s="202"/>
      <c r="L140" s="33"/>
      <c r="M140" s="203" t="s">
        <v>1</v>
      </c>
      <c r="N140" s="204" t="s">
        <v>42</v>
      </c>
      <c r="O140" s="205">
        <v>0</v>
      </c>
      <c r="P140" s="205">
        <f>O140*H140</f>
        <v>0</v>
      </c>
      <c r="Q140" s="205">
        <v>0</v>
      </c>
      <c r="R140" s="205">
        <f>Q140*H140</f>
        <v>0</v>
      </c>
      <c r="S140" s="205">
        <v>0</v>
      </c>
      <c r="T140" s="206">
        <f>S140*H140</f>
        <v>0</v>
      </c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R140" s="193" t="s">
        <v>154</v>
      </c>
      <c r="AT140" s="193" t="s">
        <v>150</v>
      </c>
      <c r="AU140" s="193" t="s">
        <v>138</v>
      </c>
      <c r="AY140" s="14" t="s">
        <v>131</v>
      </c>
      <c r="BE140" s="194">
        <f>IF(N140="základná",J140,0)</f>
        <v>0</v>
      </c>
      <c r="BF140" s="194">
        <f>IF(N140="znížená",J140,0)</f>
        <v>643.63</v>
      </c>
      <c r="BG140" s="194">
        <f>IF(N140="zákl. prenesená",J140,0)</f>
        <v>0</v>
      </c>
      <c r="BH140" s="194">
        <f>IF(N140="zníž. prenesená",J140,0)</f>
        <v>0</v>
      </c>
      <c r="BI140" s="194">
        <f>IF(N140="nulová",J140,0)</f>
        <v>0</v>
      </c>
      <c r="BJ140" s="14" t="s">
        <v>138</v>
      </c>
      <c r="BK140" s="194">
        <f>ROUND(I140*H140,2)</f>
        <v>643.63</v>
      </c>
      <c r="BL140" s="14" t="s">
        <v>154</v>
      </c>
      <c r="BM140" s="193" t="s">
        <v>721</v>
      </c>
    </row>
    <row r="141" spans="1:65" s="2" customFormat="1" ht="24.2" customHeight="1">
      <c r="A141" s="28"/>
      <c r="B141" s="29"/>
      <c r="C141" s="195" t="s">
        <v>185</v>
      </c>
      <c r="D141" s="195" t="s">
        <v>150</v>
      </c>
      <c r="E141" s="196" t="s">
        <v>722</v>
      </c>
      <c r="F141" s="197" t="s">
        <v>723</v>
      </c>
      <c r="G141" s="198" t="s">
        <v>385</v>
      </c>
      <c r="H141" s="199">
        <v>50.26</v>
      </c>
      <c r="I141" s="200">
        <v>11.05</v>
      </c>
      <c r="J141" s="201">
        <f>ROUND(I141*H141,2)</f>
        <v>555.37</v>
      </c>
      <c r="K141" s="202"/>
      <c r="L141" s="33"/>
      <c r="M141" s="203" t="s">
        <v>1</v>
      </c>
      <c r="N141" s="204" t="s">
        <v>42</v>
      </c>
      <c r="O141" s="205">
        <v>0</v>
      </c>
      <c r="P141" s="205">
        <f>O141*H141</f>
        <v>0</v>
      </c>
      <c r="Q141" s="205">
        <v>0</v>
      </c>
      <c r="R141" s="205">
        <f>Q141*H141</f>
        <v>0</v>
      </c>
      <c r="S141" s="205">
        <v>0</v>
      </c>
      <c r="T141" s="206">
        <f>S141*H141</f>
        <v>0</v>
      </c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R141" s="193" t="s">
        <v>154</v>
      </c>
      <c r="AT141" s="193" t="s">
        <v>150</v>
      </c>
      <c r="AU141" s="193" t="s">
        <v>138</v>
      </c>
      <c r="AY141" s="14" t="s">
        <v>131</v>
      </c>
      <c r="BE141" s="194">
        <f>IF(N141="základná",J141,0)</f>
        <v>0</v>
      </c>
      <c r="BF141" s="194">
        <f>IF(N141="znížená",J141,0)</f>
        <v>555.37</v>
      </c>
      <c r="BG141" s="194">
        <f>IF(N141="zákl. prenesená",J141,0)</f>
        <v>0</v>
      </c>
      <c r="BH141" s="194">
        <f>IF(N141="zníž. prenesená",J141,0)</f>
        <v>0</v>
      </c>
      <c r="BI141" s="194">
        <f>IF(N141="nulová",J141,0)</f>
        <v>0</v>
      </c>
      <c r="BJ141" s="14" t="s">
        <v>138</v>
      </c>
      <c r="BK141" s="194">
        <f>ROUND(I141*H141,2)</f>
        <v>555.37</v>
      </c>
      <c r="BL141" s="14" t="s">
        <v>154</v>
      </c>
      <c r="BM141" s="193" t="s">
        <v>724</v>
      </c>
    </row>
    <row r="142" spans="1:65" s="2" customFormat="1" ht="24.2" customHeight="1">
      <c r="A142" s="28"/>
      <c r="B142" s="29"/>
      <c r="C142" s="195" t="s">
        <v>170</v>
      </c>
      <c r="D142" s="195" t="s">
        <v>150</v>
      </c>
      <c r="E142" s="196" t="s">
        <v>725</v>
      </c>
      <c r="F142" s="197" t="s">
        <v>388</v>
      </c>
      <c r="G142" s="198" t="s">
        <v>385</v>
      </c>
      <c r="H142" s="199">
        <v>50.26</v>
      </c>
      <c r="I142" s="200">
        <v>3.9</v>
      </c>
      <c r="J142" s="201">
        <f>ROUND(I142*H142,2)</f>
        <v>196.01</v>
      </c>
      <c r="K142" s="202"/>
      <c r="L142" s="33"/>
      <c r="M142" s="203" t="s">
        <v>1</v>
      </c>
      <c r="N142" s="204" t="s">
        <v>42</v>
      </c>
      <c r="O142" s="205">
        <v>0</v>
      </c>
      <c r="P142" s="205">
        <f>O142*H142</f>
        <v>0</v>
      </c>
      <c r="Q142" s="205">
        <v>0</v>
      </c>
      <c r="R142" s="205">
        <f>Q142*H142</f>
        <v>0</v>
      </c>
      <c r="S142" s="205">
        <v>0</v>
      </c>
      <c r="T142" s="206">
        <f>S142*H142</f>
        <v>0</v>
      </c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R142" s="193" t="s">
        <v>154</v>
      </c>
      <c r="AT142" s="193" t="s">
        <v>150</v>
      </c>
      <c r="AU142" s="193" t="s">
        <v>138</v>
      </c>
      <c r="AY142" s="14" t="s">
        <v>131</v>
      </c>
      <c r="BE142" s="194">
        <f>IF(N142="základná",J142,0)</f>
        <v>0</v>
      </c>
      <c r="BF142" s="194">
        <f>IF(N142="znížená",J142,0)</f>
        <v>196.01</v>
      </c>
      <c r="BG142" s="194">
        <f>IF(N142="zákl. prenesená",J142,0)</f>
        <v>0</v>
      </c>
      <c r="BH142" s="194">
        <f>IF(N142="zníž. prenesená",J142,0)</f>
        <v>0</v>
      </c>
      <c r="BI142" s="194">
        <f>IF(N142="nulová",J142,0)</f>
        <v>0</v>
      </c>
      <c r="BJ142" s="14" t="s">
        <v>138</v>
      </c>
      <c r="BK142" s="194">
        <f>ROUND(I142*H142,2)</f>
        <v>196.01</v>
      </c>
      <c r="BL142" s="14" t="s">
        <v>154</v>
      </c>
      <c r="BM142" s="193" t="s">
        <v>726</v>
      </c>
    </row>
    <row r="143" spans="1:65" s="12" customFormat="1" ht="22.9" customHeight="1">
      <c r="B143" s="165"/>
      <c r="C143" s="166"/>
      <c r="D143" s="167" t="s">
        <v>75</v>
      </c>
      <c r="E143" s="178" t="s">
        <v>130</v>
      </c>
      <c r="F143" s="178" t="s">
        <v>390</v>
      </c>
      <c r="G143" s="166"/>
      <c r="H143" s="166"/>
      <c r="I143" s="166"/>
      <c r="J143" s="179">
        <f>BK143</f>
        <v>457.46999999999997</v>
      </c>
      <c r="K143" s="166"/>
      <c r="L143" s="170"/>
      <c r="M143" s="171"/>
      <c r="N143" s="172"/>
      <c r="O143" s="172"/>
      <c r="P143" s="173">
        <f>SUM(P144:P148)</f>
        <v>9.1288742999999997</v>
      </c>
      <c r="Q143" s="172"/>
      <c r="R143" s="173">
        <f>SUM(R144:R148)</f>
        <v>4.1796057690000001</v>
      </c>
      <c r="S143" s="172"/>
      <c r="T143" s="174">
        <f>SUM(T144:T148)</f>
        <v>0</v>
      </c>
      <c r="AR143" s="175" t="s">
        <v>83</v>
      </c>
      <c r="AT143" s="176" t="s">
        <v>75</v>
      </c>
      <c r="AU143" s="176" t="s">
        <v>83</v>
      </c>
      <c r="AY143" s="175" t="s">
        <v>131</v>
      </c>
      <c r="BK143" s="177">
        <f>SUM(BK144:BK148)</f>
        <v>457.46999999999997</v>
      </c>
    </row>
    <row r="144" spans="1:65" s="2" customFormat="1" ht="24.2" customHeight="1">
      <c r="A144" s="28"/>
      <c r="B144" s="29"/>
      <c r="C144" s="195" t="s">
        <v>194</v>
      </c>
      <c r="D144" s="195" t="s">
        <v>150</v>
      </c>
      <c r="E144" s="196" t="s">
        <v>727</v>
      </c>
      <c r="F144" s="197" t="s">
        <v>728</v>
      </c>
      <c r="G144" s="198" t="s">
        <v>381</v>
      </c>
      <c r="H144" s="199">
        <v>2.633</v>
      </c>
      <c r="I144" s="200">
        <v>128.16</v>
      </c>
      <c r="J144" s="201">
        <f>ROUND(I144*H144,2)</f>
        <v>337.45</v>
      </c>
      <c r="K144" s="202"/>
      <c r="L144" s="33"/>
      <c r="M144" s="203" t="s">
        <v>1</v>
      </c>
      <c r="N144" s="204" t="s">
        <v>42</v>
      </c>
      <c r="O144" s="205">
        <v>3.4670999999999998</v>
      </c>
      <c r="P144" s="205">
        <f>O144*H144</f>
        <v>9.1288742999999997</v>
      </c>
      <c r="Q144" s="205">
        <v>1.5873930000000001</v>
      </c>
      <c r="R144" s="205">
        <f>Q144*H144</f>
        <v>4.1796057690000001</v>
      </c>
      <c r="S144" s="205">
        <v>0</v>
      </c>
      <c r="T144" s="206">
        <f>S144*H144</f>
        <v>0</v>
      </c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R144" s="193" t="s">
        <v>154</v>
      </c>
      <c r="AT144" s="193" t="s">
        <v>150</v>
      </c>
      <c r="AU144" s="193" t="s">
        <v>138</v>
      </c>
      <c r="AY144" s="14" t="s">
        <v>131</v>
      </c>
      <c r="BE144" s="194">
        <f>IF(N144="základná",J144,0)</f>
        <v>0</v>
      </c>
      <c r="BF144" s="194">
        <f>IF(N144="znížená",J144,0)</f>
        <v>337.45</v>
      </c>
      <c r="BG144" s="194">
        <f>IF(N144="zákl. prenesená",J144,0)</f>
        <v>0</v>
      </c>
      <c r="BH144" s="194">
        <f>IF(N144="zníž. prenesená",J144,0)</f>
        <v>0</v>
      </c>
      <c r="BI144" s="194">
        <f>IF(N144="nulová",J144,0)</f>
        <v>0</v>
      </c>
      <c r="BJ144" s="14" t="s">
        <v>138</v>
      </c>
      <c r="BK144" s="194">
        <f>ROUND(I144*H144,2)</f>
        <v>337.45</v>
      </c>
      <c r="BL144" s="14" t="s">
        <v>154</v>
      </c>
      <c r="BM144" s="193" t="s">
        <v>729</v>
      </c>
    </row>
    <row r="145" spans="1:65" s="2" customFormat="1" ht="24.2" customHeight="1">
      <c r="A145" s="28"/>
      <c r="B145" s="29"/>
      <c r="C145" s="195" t="s">
        <v>174</v>
      </c>
      <c r="D145" s="195" t="s">
        <v>150</v>
      </c>
      <c r="E145" s="196" t="s">
        <v>730</v>
      </c>
      <c r="F145" s="197" t="s">
        <v>731</v>
      </c>
      <c r="G145" s="198" t="s">
        <v>673</v>
      </c>
      <c r="H145" s="199">
        <v>3</v>
      </c>
      <c r="I145" s="200">
        <v>3.33</v>
      </c>
      <c r="J145" s="201">
        <f>ROUND(I145*H145,2)</f>
        <v>9.99</v>
      </c>
      <c r="K145" s="202"/>
      <c r="L145" s="33"/>
      <c r="M145" s="203" t="s">
        <v>1</v>
      </c>
      <c r="N145" s="204" t="s">
        <v>42</v>
      </c>
      <c r="O145" s="205">
        <v>0</v>
      </c>
      <c r="P145" s="205">
        <f>O145*H145</f>
        <v>0</v>
      </c>
      <c r="Q145" s="205">
        <v>0</v>
      </c>
      <c r="R145" s="205">
        <f>Q145*H145</f>
        <v>0</v>
      </c>
      <c r="S145" s="205">
        <v>0</v>
      </c>
      <c r="T145" s="206">
        <f>S145*H145</f>
        <v>0</v>
      </c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R145" s="193" t="s">
        <v>154</v>
      </c>
      <c r="AT145" s="193" t="s">
        <v>150</v>
      </c>
      <c r="AU145" s="193" t="s">
        <v>138</v>
      </c>
      <c r="AY145" s="14" t="s">
        <v>131</v>
      </c>
      <c r="BE145" s="194">
        <f>IF(N145="základná",J145,0)</f>
        <v>0</v>
      </c>
      <c r="BF145" s="194">
        <f>IF(N145="znížená",J145,0)</f>
        <v>9.99</v>
      </c>
      <c r="BG145" s="194">
        <f>IF(N145="zákl. prenesená",J145,0)</f>
        <v>0</v>
      </c>
      <c r="BH145" s="194">
        <f>IF(N145="zníž. prenesená",J145,0)</f>
        <v>0</v>
      </c>
      <c r="BI145" s="194">
        <f>IF(N145="nulová",J145,0)</f>
        <v>0</v>
      </c>
      <c r="BJ145" s="14" t="s">
        <v>138</v>
      </c>
      <c r="BK145" s="194">
        <f>ROUND(I145*H145,2)</f>
        <v>9.99</v>
      </c>
      <c r="BL145" s="14" t="s">
        <v>154</v>
      </c>
      <c r="BM145" s="193" t="s">
        <v>732</v>
      </c>
    </row>
    <row r="146" spans="1:65" s="2" customFormat="1" ht="24.2" customHeight="1">
      <c r="A146" s="28"/>
      <c r="B146" s="29"/>
      <c r="C146" s="195" t="s">
        <v>202</v>
      </c>
      <c r="D146" s="195" t="s">
        <v>150</v>
      </c>
      <c r="E146" s="196" t="s">
        <v>733</v>
      </c>
      <c r="F146" s="197" t="s">
        <v>734</v>
      </c>
      <c r="G146" s="198" t="s">
        <v>673</v>
      </c>
      <c r="H146" s="199">
        <v>5</v>
      </c>
      <c r="I146" s="200">
        <v>6.28</v>
      </c>
      <c r="J146" s="201">
        <f>ROUND(I146*H146,2)</f>
        <v>31.4</v>
      </c>
      <c r="K146" s="202"/>
      <c r="L146" s="33"/>
      <c r="M146" s="203" t="s">
        <v>1</v>
      </c>
      <c r="N146" s="204" t="s">
        <v>42</v>
      </c>
      <c r="O146" s="205">
        <v>0</v>
      </c>
      <c r="P146" s="205">
        <f>O146*H146</f>
        <v>0</v>
      </c>
      <c r="Q146" s="205">
        <v>0</v>
      </c>
      <c r="R146" s="205">
        <f>Q146*H146</f>
        <v>0</v>
      </c>
      <c r="S146" s="205">
        <v>0</v>
      </c>
      <c r="T146" s="206">
        <f>S146*H146</f>
        <v>0</v>
      </c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R146" s="193" t="s">
        <v>154</v>
      </c>
      <c r="AT146" s="193" t="s">
        <v>150</v>
      </c>
      <c r="AU146" s="193" t="s">
        <v>138</v>
      </c>
      <c r="AY146" s="14" t="s">
        <v>131</v>
      </c>
      <c r="BE146" s="194">
        <f>IF(N146="základná",J146,0)</f>
        <v>0</v>
      </c>
      <c r="BF146" s="194">
        <f>IF(N146="znížená",J146,0)</f>
        <v>31.4</v>
      </c>
      <c r="BG146" s="194">
        <f>IF(N146="zákl. prenesená",J146,0)</f>
        <v>0</v>
      </c>
      <c r="BH146" s="194">
        <f>IF(N146="zníž. prenesená",J146,0)</f>
        <v>0</v>
      </c>
      <c r="BI146" s="194">
        <f>IF(N146="nulová",J146,0)</f>
        <v>0</v>
      </c>
      <c r="BJ146" s="14" t="s">
        <v>138</v>
      </c>
      <c r="BK146" s="194">
        <f>ROUND(I146*H146,2)</f>
        <v>31.4</v>
      </c>
      <c r="BL146" s="14" t="s">
        <v>154</v>
      </c>
      <c r="BM146" s="193" t="s">
        <v>735</v>
      </c>
    </row>
    <row r="147" spans="1:65" s="2" customFormat="1" ht="14.45" customHeight="1">
      <c r="A147" s="28"/>
      <c r="B147" s="29"/>
      <c r="C147" s="180" t="s">
        <v>177</v>
      </c>
      <c r="D147" s="180" t="s">
        <v>128</v>
      </c>
      <c r="E147" s="181" t="s">
        <v>736</v>
      </c>
      <c r="F147" s="182" t="s">
        <v>737</v>
      </c>
      <c r="G147" s="183" t="s">
        <v>396</v>
      </c>
      <c r="H147" s="184">
        <v>3</v>
      </c>
      <c r="I147" s="185">
        <v>8.36</v>
      </c>
      <c r="J147" s="186">
        <f>ROUND(I147*H147,2)</f>
        <v>25.08</v>
      </c>
      <c r="K147" s="187"/>
      <c r="L147" s="188"/>
      <c r="M147" s="207" t="s">
        <v>1</v>
      </c>
      <c r="N147" s="208" t="s">
        <v>42</v>
      </c>
      <c r="O147" s="205">
        <v>0</v>
      </c>
      <c r="P147" s="205">
        <f>O147*H147</f>
        <v>0</v>
      </c>
      <c r="Q147" s="205">
        <v>0</v>
      </c>
      <c r="R147" s="205">
        <f>Q147*H147</f>
        <v>0</v>
      </c>
      <c r="S147" s="205">
        <v>0</v>
      </c>
      <c r="T147" s="206">
        <f>S147*H147</f>
        <v>0</v>
      </c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R147" s="193" t="s">
        <v>162</v>
      </c>
      <c r="AT147" s="193" t="s">
        <v>128</v>
      </c>
      <c r="AU147" s="193" t="s">
        <v>138</v>
      </c>
      <c r="AY147" s="14" t="s">
        <v>131</v>
      </c>
      <c r="BE147" s="194">
        <f>IF(N147="základná",J147,0)</f>
        <v>0</v>
      </c>
      <c r="BF147" s="194">
        <f>IF(N147="znížená",J147,0)</f>
        <v>25.08</v>
      </c>
      <c r="BG147" s="194">
        <f>IF(N147="zákl. prenesená",J147,0)</f>
        <v>0</v>
      </c>
      <c r="BH147" s="194">
        <f>IF(N147="zníž. prenesená",J147,0)</f>
        <v>0</v>
      </c>
      <c r="BI147" s="194">
        <f>IF(N147="nulová",J147,0)</f>
        <v>0</v>
      </c>
      <c r="BJ147" s="14" t="s">
        <v>138</v>
      </c>
      <c r="BK147" s="194">
        <f>ROUND(I147*H147,2)</f>
        <v>25.08</v>
      </c>
      <c r="BL147" s="14" t="s">
        <v>154</v>
      </c>
      <c r="BM147" s="193" t="s">
        <v>738</v>
      </c>
    </row>
    <row r="148" spans="1:65" s="2" customFormat="1" ht="14.45" customHeight="1">
      <c r="A148" s="28"/>
      <c r="B148" s="29"/>
      <c r="C148" s="180" t="s">
        <v>209</v>
      </c>
      <c r="D148" s="180" t="s">
        <v>128</v>
      </c>
      <c r="E148" s="181" t="s">
        <v>739</v>
      </c>
      <c r="F148" s="182" t="s">
        <v>740</v>
      </c>
      <c r="G148" s="183" t="s">
        <v>396</v>
      </c>
      <c r="H148" s="184">
        <v>5</v>
      </c>
      <c r="I148" s="185">
        <v>10.71</v>
      </c>
      <c r="J148" s="186">
        <f>ROUND(I148*H148,2)</f>
        <v>53.55</v>
      </c>
      <c r="K148" s="187"/>
      <c r="L148" s="188"/>
      <c r="M148" s="207" t="s">
        <v>1</v>
      </c>
      <c r="N148" s="208" t="s">
        <v>42</v>
      </c>
      <c r="O148" s="205">
        <v>0</v>
      </c>
      <c r="P148" s="205">
        <f>O148*H148</f>
        <v>0</v>
      </c>
      <c r="Q148" s="205">
        <v>0</v>
      </c>
      <c r="R148" s="205">
        <f>Q148*H148</f>
        <v>0</v>
      </c>
      <c r="S148" s="205">
        <v>0</v>
      </c>
      <c r="T148" s="206">
        <f>S148*H148</f>
        <v>0</v>
      </c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R148" s="193" t="s">
        <v>162</v>
      </c>
      <c r="AT148" s="193" t="s">
        <v>128</v>
      </c>
      <c r="AU148" s="193" t="s">
        <v>138</v>
      </c>
      <c r="AY148" s="14" t="s">
        <v>131</v>
      </c>
      <c r="BE148" s="194">
        <f>IF(N148="základná",J148,0)</f>
        <v>0</v>
      </c>
      <c r="BF148" s="194">
        <f>IF(N148="znížená",J148,0)</f>
        <v>53.55</v>
      </c>
      <c r="BG148" s="194">
        <f>IF(N148="zákl. prenesená",J148,0)</f>
        <v>0</v>
      </c>
      <c r="BH148" s="194">
        <f>IF(N148="zníž. prenesená",J148,0)</f>
        <v>0</v>
      </c>
      <c r="BI148" s="194">
        <f>IF(N148="nulová",J148,0)</f>
        <v>0</v>
      </c>
      <c r="BJ148" s="14" t="s">
        <v>138</v>
      </c>
      <c r="BK148" s="194">
        <f>ROUND(I148*H148,2)</f>
        <v>53.55</v>
      </c>
      <c r="BL148" s="14" t="s">
        <v>154</v>
      </c>
      <c r="BM148" s="193" t="s">
        <v>741</v>
      </c>
    </row>
    <row r="149" spans="1:65" s="12" customFormat="1" ht="22.9" customHeight="1">
      <c r="B149" s="165"/>
      <c r="C149" s="166"/>
      <c r="D149" s="167" t="s">
        <v>75</v>
      </c>
      <c r="E149" s="178" t="s">
        <v>154</v>
      </c>
      <c r="F149" s="178" t="s">
        <v>509</v>
      </c>
      <c r="G149" s="166"/>
      <c r="H149" s="166"/>
      <c r="I149" s="166"/>
      <c r="J149" s="179">
        <f>BK149</f>
        <v>88.21</v>
      </c>
      <c r="K149" s="166"/>
      <c r="L149" s="170"/>
      <c r="M149" s="171"/>
      <c r="N149" s="172"/>
      <c r="O149" s="172"/>
      <c r="P149" s="173">
        <f>SUM(P150:P152)</f>
        <v>0</v>
      </c>
      <c r="Q149" s="172"/>
      <c r="R149" s="173">
        <f>SUM(R150:R152)</f>
        <v>3.1247999999999998E-2</v>
      </c>
      <c r="S149" s="172"/>
      <c r="T149" s="174">
        <f>SUM(T150:T152)</f>
        <v>0</v>
      </c>
      <c r="AR149" s="175" t="s">
        <v>83</v>
      </c>
      <c r="AT149" s="176" t="s">
        <v>75</v>
      </c>
      <c r="AU149" s="176" t="s">
        <v>83</v>
      </c>
      <c r="AY149" s="175" t="s">
        <v>131</v>
      </c>
      <c r="BK149" s="177">
        <f>SUM(BK150:BK152)</f>
        <v>88.21</v>
      </c>
    </row>
    <row r="150" spans="1:65" s="2" customFormat="1" ht="24.2" customHeight="1">
      <c r="A150" s="28"/>
      <c r="B150" s="29"/>
      <c r="C150" s="195" t="s">
        <v>181</v>
      </c>
      <c r="D150" s="195" t="s">
        <v>150</v>
      </c>
      <c r="E150" s="196" t="s">
        <v>742</v>
      </c>
      <c r="F150" s="197" t="s">
        <v>743</v>
      </c>
      <c r="G150" s="198" t="s">
        <v>673</v>
      </c>
      <c r="H150" s="199">
        <v>2</v>
      </c>
      <c r="I150" s="200">
        <v>18.739999999999998</v>
      </c>
      <c r="J150" s="201">
        <f>ROUND(I150*H150,2)</f>
        <v>37.479999999999997</v>
      </c>
      <c r="K150" s="202"/>
      <c r="L150" s="33"/>
      <c r="M150" s="203" t="s">
        <v>1</v>
      </c>
      <c r="N150" s="204" t="s">
        <v>42</v>
      </c>
      <c r="O150" s="205">
        <v>0</v>
      </c>
      <c r="P150" s="205">
        <f>O150*H150</f>
        <v>0</v>
      </c>
      <c r="Q150" s="205">
        <v>0</v>
      </c>
      <c r="R150" s="205">
        <f>Q150*H150</f>
        <v>0</v>
      </c>
      <c r="S150" s="205">
        <v>0</v>
      </c>
      <c r="T150" s="206">
        <f>S150*H150</f>
        <v>0</v>
      </c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R150" s="193" t="s">
        <v>154</v>
      </c>
      <c r="AT150" s="193" t="s">
        <v>150</v>
      </c>
      <c r="AU150" s="193" t="s">
        <v>138</v>
      </c>
      <c r="AY150" s="14" t="s">
        <v>131</v>
      </c>
      <c r="BE150" s="194">
        <f>IF(N150="základná",J150,0)</f>
        <v>0</v>
      </c>
      <c r="BF150" s="194">
        <f>IF(N150="znížená",J150,0)</f>
        <v>37.479999999999997</v>
      </c>
      <c r="BG150" s="194">
        <f>IF(N150="zákl. prenesená",J150,0)</f>
        <v>0</v>
      </c>
      <c r="BH150" s="194">
        <f>IF(N150="zníž. prenesená",J150,0)</f>
        <v>0</v>
      </c>
      <c r="BI150" s="194">
        <f>IF(N150="nulová",J150,0)</f>
        <v>0</v>
      </c>
      <c r="BJ150" s="14" t="s">
        <v>138</v>
      </c>
      <c r="BK150" s="194">
        <f>ROUND(I150*H150,2)</f>
        <v>37.479999999999997</v>
      </c>
      <c r="BL150" s="14" t="s">
        <v>154</v>
      </c>
      <c r="BM150" s="193" t="s">
        <v>744</v>
      </c>
    </row>
    <row r="151" spans="1:65" s="2" customFormat="1" ht="14.45" customHeight="1">
      <c r="A151" s="28"/>
      <c r="B151" s="29"/>
      <c r="C151" s="180" t="s">
        <v>216</v>
      </c>
      <c r="D151" s="180" t="s">
        <v>128</v>
      </c>
      <c r="E151" s="181" t="s">
        <v>745</v>
      </c>
      <c r="F151" s="182" t="s">
        <v>746</v>
      </c>
      <c r="G151" s="183" t="s">
        <v>188</v>
      </c>
      <c r="H151" s="184">
        <v>0.4</v>
      </c>
      <c r="I151" s="185">
        <v>19.579999999999998</v>
      </c>
      <c r="J151" s="186">
        <f>ROUND(I151*H151,2)</f>
        <v>7.83</v>
      </c>
      <c r="K151" s="187"/>
      <c r="L151" s="188"/>
      <c r="M151" s="207" t="s">
        <v>1</v>
      </c>
      <c r="N151" s="208" t="s">
        <v>42</v>
      </c>
      <c r="O151" s="205">
        <v>0</v>
      </c>
      <c r="P151" s="205">
        <f>O151*H151</f>
        <v>0</v>
      </c>
      <c r="Q151" s="205">
        <v>1.5779999999999999E-2</v>
      </c>
      <c r="R151" s="205">
        <f>Q151*H151</f>
        <v>6.3119999999999999E-3</v>
      </c>
      <c r="S151" s="205">
        <v>0</v>
      </c>
      <c r="T151" s="206">
        <f>S151*H151</f>
        <v>0</v>
      </c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R151" s="193" t="s">
        <v>162</v>
      </c>
      <c r="AT151" s="193" t="s">
        <v>128</v>
      </c>
      <c r="AU151" s="193" t="s">
        <v>138</v>
      </c>
      <c r="AY151" s="14" t="s">
        <v>131</v>
      </c>
      <c r="BE151" s="194">
        <f>IF(N151="základná",J151,0)</f>
        <v>0</v>
      </c>
      <c r="BF151" s="194">
        <f>IF(N151="znížená",J151,0)</f>
        <v>7.83</v>
      </c>
      <c r="BG151" s="194">
        <f>IF(N151="zákl. prenesená",J151,0)</f>
        <v>0</v>
      </c>
      <c r="BH151" s="194">
        <f>IF(N151="zníž. prenesená",J151,0)</f>
        <v>0</v>
      </c>
      <c r="BI151" s="194">
        <f>IF(N151="nulová",J151,0)</f>
        <v>0</v>
      </c>
      <c r="BJ151" s="14" t="s">
        <v>138</v>
      </c>
      <c r="BK151" s="194">
        <f>ROUND(I151*H151,2)</f>
        <v>7.83</v>
      </c>
      <c r="BL151" s="14" t="s">
        <v>154</v>
      </c>
      <c r="BM151" s="193" t="s">
        <v>747</v>
      </c>
    </row>
    <row r="152" spans="1:65" s="2" customFormat="1" ht="14.45" customHeight="1">
      <c r="A152" s="28"/>
      <c r="B152" s="29"/>
      <c r="C152" s="180" t="s">
        <v>7</v>
      </c>
      <c r="D152" s="180" t="s">
        <v>128</v>
      </c>
      <c r="E152" s="181" t="s">
        <v>748</v>
      </c>
      <c r="F152" s="182" t="s">
        <v>749</v>
      </c>
      <c r="G152" s="183" t="s">
        <v>188</v>
      </c>
      <c r="H152" s="184">
        <v>0.4</v>
      </c>
      <c r="I152" s="185">
        <v>107.25</v>
      </c>
      <c r="J152" s="186">
        <f>ROUND(I152*H152,2)</f>
        <v>42.9</v>
      </c>
      <c r="K152" s="187"/>
      <c r="L152" s="188"/>
      <c r="M152" s="207" t="s">
        <v>1</v>
      </c>
      <c r="N152" s="208" t="s">
        <v>42</v>
      </c>
      <c r="O152" s="205">
        <v>0</v>
      </c>
      <c r="P152" s="205">
        <f>O152*H152</f>
        <v>0</v>
      </c>
      <c r="Q152" s="205">
        <v>6.234E-2</v>
      </c>
      <c r="R152" s="205">
        <f>Q152*H152</f>
        <v>2.4936E-2</v>
      </c>
      <c r="S152" s="205">
        <v>0</v>
      </c>
      <c r="T152" s="206">
        <f>S152*H152</f>
        <v>0</v>
      </c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R152" s="193" t="s">
        <v>162</v>
      </c>
      <c r="AT152" s="193" t="s">
        <v>128</v>
      </c>
      <c r="AU152" s="193" t="s">
        <v>138</v>
      </c>
      <c r="AY152" s="14" t="s">
        <v>131</v>
      </c>
      <c r="BE152" s="194">
        <f>IF(N152="základná",J152,0)</f>
        <v>0</v>
      </c>
      <c r="BF152" s="194">
        <f>IF(N152="znížená",J152,0)</f>
        <v>42.9</v>
      </c>
      <c r="BG152" s="194">
        <f>IF(N152="zákl. prenesená",J152,0)</f>
        <v>0</v>
      </c>
      <c r="BH152" s="194">
        <f>IF(N152="zníž. prenesená",J152,0)</f>
        <v>0</v>
      </c>
      <c r="BI152" s="194">
        <f>IF(N152="nulová",J152,0)</f>
        <v>0</v>
      </c>
      <c r="BJ152" s="14" t="s">
        <v>138</v>
      </c>
      <c r="BK152" s="194">
        <f>ROUND(I152*H152,2)</f>
        <v>42.9</v>
      </c>
      <c r="BL152" s="14" t="s">
        <v>154</v>
      </c>
      <c r="BM152" s="193" t="s">
        <v>750</v>
      </c>
    </row>
    <row r="153" spans="1:65" s="12" customFormat="1" ht="22.9" customHeight="1">
      <c r="B153" s="165"/>
      <c r="C153" s="166"/>
      <c r="D153" s="167" t="s">
        <v>75</v>
      </c>
      <c r="E153" s="178" t="s">
        <v>163</v>
      </c>
      <c r="F153" s="178" t="s">
        <v>642</v>
      </c>
      <c r="G153" s="166"/>
      <c r="H153" s="166"/>
      <c r="I153" s="166"/>
      <c r="J153" s="179">
        <f>BK153</f>
        <v>32.35</v>
      </c>
      <c r="K153" s="166"/>
      <c r="L153" s="170"/>
      <c r="M153" s="171"/>
      <c r="N153" s="172"/>
      <c r="O153" s="172"/>
      <c r="P153" s="173">
        <f>P154</f>
        <v>0.30599999999999999</v>
      </c>
      <c r="Q153" s="172"/>
      <c r="R153" s="173">
        <f>R154</f>
        <v>3.2831249999999996</v>
      </c>
      <c r="S153" s="172"/>
      <c r="T153" s="174">
        <f>T154</f>
        <v>0</v>
      </c>
      <c r="AR153" s="175" t="s">
        <v>83</v>
      </c>
      <c r="AT153" s="176" t="s">
        <v>75</v>
      </c>
      <c r="AU153" s="176" t="s">
        <v>83</v>
      </c>
      <c r="AY153" s="175" t="s">
        <v>131</v>
      </c>
      <c r="BK153" s="177">
        <f>BK154</f>
        <v>32.35</v>
      </c>
    </row>
    <row r="154" spans="1:65" s="2" customFormat="1" ht="24.2" customHeight="1">
      <c r="A154" s="28"/>
      <c r="B154" s="29"/>
      <c r="C154" s="195" t="s">
        <v>224</v>
      </c>
      <c r="D154" s="195" t="s">
        <v>150</v>
      </c>
      <c r="E154" s="196" t="s">
        <v>751</v>
      </c>
      <c r="F154" s="197" t="s">
        <v>752</v>
      </c>
      <c r="G154" s="198" t="s">
        <v>381</v>
      </c>
      <c r="H154" s="199">
        <v>1.7</v>
      </c>
      <c r="I154" s="200">
        <v>19.03</v>
      </c>
      <c r="J154" s="201">
        <f>ROUND(I154*H154,2)</f>
        <v>32.35</v>
      </c>
      <c r="K154" s="202"/>
      <c r="L154" s="33"/>
      <c r="M154" s="203" t="s">
        <v>1</v>
      </c>
      <c r="N154" s="204" t="s">
        <v>42</v>
      </c>
      <c r="O154" s="205">
        <v>0.18</v>
      </c>
      <c r="P154" s="205">
        <f>O154*H154</f>
        <v>0.30599999999999999</v>
      </c>
      <c r="Q154" s="205">
        <v>1.9312499999999999</v>
      </c>
      <c r="R154" s="205">
        <f>Q154*H154</f>
        <v>3.2831249999999996</v>
      </c>
      <c r="S154" s="205">
        <v>0</v>
      </c>
      <c r="T154" s="206">
        <f>S154*H154</f>
        <v>0</v>
      </c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R154" s="193" t="s">
        <v>154</v>
      </c>
      <c r="AT154" s="193" t="s">
        <v>150</v>
      </c>
      <c r="AU154" s="193" t="s">
        <v>138</v>
      </c>
      <c r="AY154" s="14" t="s">
        <v>131</v>
      </c>
      <c r="BE154" s="194">
        <f>IF(N154="základná",J154,0)</f>
        <v>0</v>
      </c>
      <c r="BF154" s="194">
        <f>IF(N154="znížená",J154,0)</f>
        <v>32.35</v>
      </c>
      <c r="BG154" s="194">
        <f>IF(N154="zákl. prenesená",J154,0)</f>
        <v>0</v>
      </c>
      <c r="BH154" s="194">
        <f>IF(N154="zníž. prenesená",J154,0)</f>
        <v>0</v>
      </c>
      <c r="BI154" s="194">
        <f>IF(N154="nulová",J154,0)</f>
        <v>0</v>
      </c>
      <c r="BJ154" s="14" t="s">
        <v>138</v>
      </c>
      <c r="BK154" s="194">
        <f>ROUND(I154*H154,2)</f>
        <v>32.35</v>
      </c>
      <c r="BL154" s="14" t="s">
        <v>154</v>
      </c>
      <c r="BM154" s="193" t="s">
        <v>753</v>
      </c>
    </row>
    <row r="155" spans="1:65" s="12" customFormat="1" ht="22.9" customHeight="1">
      <c r="B155" s="165"/>
      <c r="C155" s="166"/>
      <c r="D155" s="167" t="s">
        <v>75</v>
      </c>
      <c r="E155" s="178" t="s">
        <v>178</v>
      </c>
      <c r="F155" s="178" t="s">
        <v>687</v>
      </c>
      <c r="G155" s="166"/>
      <c r="H155" s="166"/>
      <c r="I155" s="166"/>
      <c r="J155" s="179">
        <f>BK155</f>
        <v>101.43</v>
      </c>
      <c r="K155" s="166"/>
      <c r="L155" s="170"/>
      <c r="M155" s="171"/>
      <c r="N155" s="172"/>
      <c r="O155" s="172"/>
      <c r="P155" s="173">
        <f>SUM(P156:P158)</f>
        <v>0</v>
      </c>
      <c r="Q155" s="172"/>
      <c r="R155" s="173">
        <f>SUM(R156:R158)</f>
        <v>0</v>
      </c>
      <c r="S155" s="172"/>
      <c r="T155" s="174">
        <f>SUM(T156:T158)</f>
        <v>0</v>
      </c>
      <c r="AR155" s="175" t="s">
        <v>83</v>
      </c>
      <c r="AT155" s="176" t="s">
        <v>75</v>
      </c>
      <c r="AU155" s="176" t="s">
        <v>83</v>
      </c>
      <c r="AY155" s="175" t="s">
        <v>131</v>
      </c>
      <c r="BK155" s="177">
        <f>SUM(BK156:BK158)</f>
        <v>101.43</v>
      </c>
    </row>
    <row r="156" spans="1:65" s="2" customFormat="1" ht="24.2" customHeight="1">
      <c r="A156" s="28"/>
      <c r="B156" s="29"/>
      <c r="C156" s="195" t="s">
        <v>189</v>
      </c>
      <c r="D156" s="195" t="s">
        <v>150</v>
      </c>
      <c r="E156" s="196" t="s">
        <v>754</v>
      </c>
      <c r="F156" s="197" t="s">
        <v>755</v>
      </c>
      <c r="G156" s="198" t="s">
        <v>673</v>
      </c>
      <c r="H156" s="199">
        <v>1</v>
      </c>
      <c r="I156" s="200">
        <v>6.36</v>
      </c>
      <c r="J156" s="201">
        <f>ROUND(I156*H156,2)</f>
        <v>6.36</v>
      </c>
      <c r="K156" s="202"/>
      <c r="L156" s="33"/>
      <c r="M156" s="203" t="s">
        <v>1</v>
      </c>
      <c r="N156" s="204" t="s">
        <v>42</v>
      </c>
      <c r="O156" s="205">
        <v>0</v>
      </c>
      <c r="P156" s="205">
        <f>O156*H156</f>
        <v>0</v>
      </c>
      <c r="Q156" s="205">
        <v>0</v>
      </c>
      <c r="R156" s="205">
        <f>Q156*H156</f>
        <v>0</v>
      </c>
      <c r="S156" s="205">
        <v>0</v>
      </c>
      <c r="T156" s="206">
        <f>S156*H156</f>
        <v>0</v>
      </c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R156" s="193" t="s">
        <v>154</v>
      </c>
      <c r="AT156" s="193" t="s">
        <v>150</v>
      </c>
      <c r="AU156" s="193" t="s">
        <v>138</v>
      </c>
      <c r="AY156" s="14" t="s">
        <v>131</v>
      </c>
      <c r="BE156" s="194">
        <f>IF(N156="základná",J156,0)</f>
        <v>0</v>
      </c>
      <c r="BF156" s="194">
        <f>IF(N156="znížená",J156,0)</f>
        <v>6.36</v>
      </c>
      <c r="BG156" s="194">
        <f>IF(N156="zákl. prenesená",J156,0)</f>
        <v>0</v>
      </c>
      <c r="BH156" s="194">
        <f>IF(N156="zníž. prenesená",J156,0)</f>
        <v>0</v>
      </c>
      <c r="BI156" s="194">
        <f>IF(N156="nulová",J156,0)</f>
        <v>0</v>
      </c>
      <c r="BJ156" s="14" t="s">
        <v>138</v>
      </c>
      <c r="BK156" s="194">
        <f>ROUND(I156*H156,2)</f>
        <v>6.36</v>
      </c>
      <c r="BL156" s="14" t="s">
        <v>154</v>
      </c>
      <c r="BM156" s="193" t="s">
        <v>756</v>
      </c>
    </row>
    <row r="157" spans="1:65" s="2" customFormat="1" ht="14.45" customHeight="1">
      <c r="A157" s="28"/>
      <c r="B157" s="29"/>
      <c r="C157" s="180" t="s">
        <v>231</v>
      </c>
      <c r="D157" s="180" t="s">
        <v>128</v>
      </c>
      <c r="E157" s="181" t="s">
        <v>569</v>
      </c>
      <c r="F157" s="182" t="s">
        <v>570</v>
      </c>
      <c r="G157" s="183" t="s">
        <v>396</v>
      </c>
      <c r="H157" s="184">
        <v>1</v>
      </c>
      <c r="I157" s="185">
        <v>74.97</v>
      </c>
      <c r="J157" s="186">
        <f>ROUND(I157*H157,2)</f>
        <v>74.97</v>
      </c>
      <c r="K157" s="187"/>
      <c r="L157" s="188"/>
      <c r="M157" s="207" t="s">
        <v>1</v>
      </c>
      <c r="N157" s="208" t="s">
        <v>42</v>
      </c>
      <c r="O157" s="205">
        <v>0</v>
      </c>
      <c r="P157" s="205">
        <f>O157*H157</f>
        <v>0</v>
      </c>
      <c r="Q157" s="205">
        <v>0</v>
      </c>
      <c r="R157" s="205">
        <f>Q157*H157</f>
        <v>0</v>
      </c>
      <c r="S157" s="205">
        <v>0</v>
      </c>
      <c r="T157" s="206">
        <f>S157*H157</f>
        <v>0</v>
      </c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R157" s="193" t="s">
        <v>162</v>
      </c>
      <c r="AT157" s="193" t="s">
        <v>128</v>
      </c>
      <c r="AU157" s="193" t="s">
        <v>138</v>
      </c>
      <c r="AY157" s="14" t="s">
        <v>131</v>
      </c>
      <c r="BE157" s="194">
        <f>IF(N157="základná",J157,0)</f>
        <v>0</v>
      </c>
      <c r="BF157" s="194">
        <f>IF(N157="znížená",J157,0)</f>
        <v>74.97</v>
      </c>
      <c r="BG157" s="194">
        <f>IF(N157="zákl. prenesená",J157,0)</f>
        <v>0</v>
      </c>
      <c r="BH157" s="194">
        <f>IF(N157="zníž. prenesená",J157,0)</f>
        <v>0</v>
      </c>
      <c r="BI157" s="194">
        <f>IF(N157="nulová",J157,0)</f>
        <v>0</v>
      </c>
      <c r="BJ157" s="14" t="s">
        <v>138</v>
      </c>
      <c r="BK157" s="194">
        <f>ROUND(I157*H157,2)</f>
        <v>74.97</v>
      </c>
      <c r="BL157" s="14" t="s">
        <v>154</v>
      </c>
      <c r="BM157" s="193" t="s">
        <v>757</v>
      </c>
    </row>
    <row r="158" spans="1:65" s="2" customFormat="1" ht="24.2" customHeight="1">
      <c r="A158" s="28"/>
      <c r="B158" s="29"/>
      <c r="C158" s="195" t="s">
        <v>193</v>
      </c>
      <c r="D158" s="195" t="s">
        <v>150</v>
      </c>
      <c r="E158" s="196" t="s">
        <v>758</v>
      </c>
      <c r="F158" s="197" t="s">
        <v>759</v>
      </c>
      <c r="G158" s="198" t="s">
        <v>673</v>
      </c>
      <c r="H158" s="199">
        <v>5</v>
      </c>
      <c r="I158" s="200">
        <v>4.0199999999999996</v>
      </c>
      <c r="J158" s="201">
        <f>ROUND(I158*H158,2)</f>
        <v>20.100000000000001</v>
      </c>
      <c r="K158" s="202"/>
      <c r="L158" s="33"/>
      <c r="M158" s="203" t="s">
        <v>1</v>
      </c>
      <c r="N158" s="204" t="s">
        <v>42</v>
      </c>
      <c r="O158" s="205">
        <v>0</v>
      </c>
      <c r="P158" s="205">
        <f>O158*H158</f>
        <v>0</v>
      </c>
      <c r="Q158" s="205">
        <v>0</v>
      </c>
      <c r="R158" s="205">
        <f>Q158*H158</f>
        <v>0</v>
      </c>
      <c r="S158" s="205">
        <v>0</v>
      </c>
      <c r="T158" s="206">
        <f>S158*H158</f>
        <v>0</v>
      </c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R158" s="193" t="s">
        <v>154</v>
      </c>
      <c r="AT158" s="193" t="s">
        <v>150</v>
      </c>
      <c r="AU158" s="193" t="s">
        <v>138</v>
      </c>
      <c r="AY158" s="14" t="s">
        <v>131</v>
      </c>
      <c r="BE158" s="194">
        <f>IF(N158="základná",J158,0)</f>
        <v>0</v>
      </c>
      <c r="BF158" s="194">
        <f>IF(N158="znížená",J158,0)</f>
        <v>20.100000000000001</v>
      </c>
      <c r="BG158" s="194">
        <f>IF(N158="zákl. prenesená",J158,0)</f>
        <v>0</v>
      </c>
      <c r="BH158" s="194">
        <f>IF(N158="zníž. prenesená",J158,0)</f>
        <v>0</v>
      </c>
      <c r="BI158" s="194">
        <f>IF(N158="nulová",J158,0)</f>
        <v>0</v>
      </c>
      <c r="BJ158" s="14" t="s">
        <v>138</v>
      </c>
      <c r="BK158" s="194">
        <f>ROUND(I158*H158,2)</f>
        <v>20.100000000000001</v>
      </c>
      <c r="BL158" s="14" t="s">
        <v>154</v>
      </c>
      <c r="BM158" s="193" t="s">
        <v>760</v>
      </c>
    </row>
    <row r="159" spans="1:65" s="12" customFormat="1" ht="22.9" customHeight="1">
      <c r="B159" s="165"/>
      <c r="C159" s="166"/>
      <c r="D159" s="167" t="s">
        <v>75</v>
      </c>
      <c r="E159" s="178" t="s">
        <v>349</v>
      </c>
      <c r="F159" s="178" t="s">
        <v>586</v>
      </c>
      <c r="G159" s="166"/>
      <c r="H159" s="166"/>
      <c r="I159" s="166"/>
      <c r="J159" s="179">
        <f>BK159</f>
        <v>466.68</v>
      </c>
      <c r="K159" s="166"/>
      <c r="L159" s="170"/>
      <c r="M159" s="171"/>
      <c r="N159" s="172"/>
      <c r="O159" s="172"/>
      <c r="P159" s="173">
        <f>P160</f>
        <v>50.447468000000001</v>
      </c>
      <c r="Q159" s="172"/>
      <c r="R159" s="173">
        <f>R160</f>
        <v>0</v>
      </c>
      <c r="S159" s="172"/>
      <c r="T159" s="174">
        <f>T160</f>
        <v>0</v>
      </c>
      <c r="AR159" s="175" t="s">
        <v>83</v>
      </c>
      <c r="AT159" s="176" t="s">
        <v>75</v>
      </c>
      <c r="AU159" s="176" t="s">
        <v>83</v>
      </c>
      <c r="AY159" s="175" t="s">
        <v>131</v>
      </c>
      <c r="BK159" s="177">
        <f>BK160</f>
        <v>466.68</v>
      </c>
    </row>
    <row r="160" spans="1:65" s="2" customFormat="1" ht="24.2" customHeight="1">
      <c r="A160" s="28"/>
      <c r="B160" s="29"/>
      <c r="C160" s="195" t="s">
        <v>238</v>
      </c>
      <c r="D160" s="195" t="s">
        <v>150</v>
      </c>
      <c r="E160" s="196" t="s">
        <v>761</v>
      </c>
      <c r="F160" s="197" t="s">
        <v>762</v>
      </c>
      <c r="G160" s="198" t="s">
        <v>587</v>
      </c>
      <c r="H160" s="199">
        <v>41.081000000000003</v>
      </c>
      <c r="I160" s="200">
        <v>11.36</v>
      </c>
      <c r="J160" s="201">
        <f>ROUND(I160*H160,2)</f>
        <v>466.68</v>
      </c>
      <c r="K160" s="202"/>
      <c r="L160" s="33"/>
      <c r="M160" s="203" t="s">
        <v>1</v>
      </c>
      <c r="N160" s="204" t="s">
        <v>42</v>
      </c>
      <c r="O160" s="205">
        <v>1.228</v>
      </c>
      <c r="P160" s="205">
        <f>O160*H160</f>
        <v>50.447468000000001</v>
      </c>
      <c r="Q160" s="205">
        <v>0</v>
      </c>
      <c r="R160" s="205">
        <f>Q160*H160</f>
        <v>0</v>
      </c>
      <c r="S160" s="205">
        <v>0</v>
      </c>
      <c r="T160" s="206">
        <f>S160*H160</f>
        <v>0</v>
      </c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R160" s="193" t="s">
        <v>154</v>
      </c>
      <c r="AT160" s="193" t="s">
        <v>150</v>
      </c>
      <c r="AU160" s="193" t="s">
        <v>138</v>
      </c>
      <c r="AY160" s="14" t="s">
        <v>131</v>
      </c>
      <c r="BE160" s="194">
        <f>IF(N160="základná",J160,0)</f>
        <v>0</v>
      </c>
      <c r="BF160" s="194">
        <f>IF(N160="znížená",J160,0)</f>
        <v>466.68</v>
      </c>
      <c r="BG160" s="194">
        <f>IF(N160="zákl. prenesená",J160,0)</f>
        <v>0</v>
      </c>
      <c r="BH160" s="194">
        <f>IF(N160="zníž. prenesená",J160,0)</f>
        <v>0</v>
      </c>
      <c r="BI160" s="194">
        <f>IF(N160="nulová",J160,0)</f>
        <v>0</v>
      </c>
      <c r="BJ160" s="14" t="s">
        <v>138</v>
      </c>
      <c r="BK160" s="194">
        <f>ROUND(I160*H160,2)</f>
        <v>466.68</v>
      </c>
      <c r="BL160" s="14" t="s">
        <v>154</v>
      </c>
      <c r="BM160" s="193" t="s">
        <v>763</v>
      </c>
    </row>
    <row r="161" spans="1:65" s="12" customFormat="1" ht="25.9" customHeight="1">
      <c r="B161" s="165"/>
      <c r="C161" s="166"/>
      <c r="D161" s="167" t="s">
        <v>75</v>
      </c>
      <c r="E161" s="168" t="s">
        <v>415</v>
      </c>
      <c r="F161" s="168" t="s">
        <v>416</v>
      </c>
      <c r="G161" s="166"/>
      <c r="H161" s="166"/>
      <c r="I161" s="166"/>
      <c r="J161" s="169">
        <f>BK161</f>
        <v>417.45000000000005</v>
      </c>
      <c r="K161" s="166"/>
      <c r="L161" s="170"/>
      <c r="M161" s="171"/>
      <c r="N161" s="172"/>
      <c r="O161" s="172"/>
      <c r="P161" s="173">
        <f>P162+P169</f>
        <v>17.1586645</v>
      </c>
      <c r="Q161" s="172"/>
      <c r="R161" s="173">
        <f>R162+R169</f>
        <v>0.1409067088</v>
      </c>
      <c r="S161" s="172"/>
      <c r="T161" s="174">
        <f>T162+T169</f>
        <v>0</v>
      </c>
      <c r="AR161" s="175" t="s">
        <v>138</v>
      </c>
      <c r="AT161" s="176" t="s">
        <v>75</v>
      </c>
      <c r="AU161" s="176" t="s">
        <v>13</v>
      </c>
      <c r="AY161" s="175" t="s">
        <v>131</v>
      </c>
      <c r="BK161" s="177">
        <f>BK162+BK169</f>
        <v>417.45000000000005</v>
      </c>
    </row>
    <row r="162" spans="1:65" s="12" customFormat="1" ht="22.9" customHeight="1">
      <c r="B162" s="165"/>
      <c r="C162" s="166"/>
      <c r="D162" s="167" t="s">
        <v>75</v>
      </c>
      <c r="E162" s="178" t="s">
        <v>764</v>
      </c>
      <c r="F162" s="178" t="s">
        <v>765</v>
      </c>
      <c r="G162" s="166"/>
      <c r="H162" s="166"/>
      <c r="I162" s="166"/>
      <c r="J162" s="179">
        <f>BK162</f>
        <v>183.69000000000003</v>
      </c>
      <c r="K162" s="166"/>
      <c r="L162" s="170"/>
      <c r="M162" s="171"/>
      <c r="N162" s="172"/>
      <c r="O162" s="172"/>
      <c r="P162" s="173">
        <f>SUM(P163:P168)</f>
        <v>11.401330500000002</v>
      </c>
      <c r="Q162" s="172"/>
      <c r="R162" s="173">
        <f>SUM(R163:R168)</f>
        <v>0.13854483419999999</v>
      </c>
      <c r="S162" s="172"/>
      <c r="T162" s="174">
        <f>SUM(T163:T168)</f>
        <v>0</v>
      </c>
      <c r="AR162" s="175" t="s">
        <v>138</v>
      </c>
      <c r="AT162" s="176" t="s">
        <v>75</v>
      </c>
      <c r="AU162" s="176" t="s">
        <v>83</v>
      </c>
      <c r="AY162" s="175" t="s">
        <v>131</v>
      </c>
      <c r="BK162" s="177">
        <f>SUM(BK163:BK168)</f>
        <v>183.69000000000003</v>
      </c>
    </row>
    <row r="163" spans="1:65" s="2" customFormat="1" ht="24.2" customHeight="1">
      <c r="A163" s="28"/>
      <c r="B163" s="29"/>
      <c r="C163" s="195" t="s">
        <v>197</v>
      </c>
      <c r="D163" s="195" t="s">
        <v>150</v>
      </c>
      <c r="E163" s="196" t="s">
        <v>766</v>
      </c>
      <c r="F163" s="197" t="s">
        <v>767</v>
      </c>
      <c r="G163" s="198" t="s">
        <v>385</v>
      </c>
      <c r="H163" s="199">
        <v>42.97</v>
      </c>
      <c r="I163" s="200">
        <v>0.37</v>
      </c>
      <c r="J163" s="201">
        <f t="shared" ref="J163:J168" si="10">ROUND(I163*H163,2)</f>
        <v>15.9</v>
      </c>
      <c r="K163" s="202"/>
      <c r="L163" s="33"/>
      <c r="M163" s="203" t="s">
        <v>1</v>
      </c>
      <c r="N163" s="204" t="s">
        <v>42</v>
      </c>
      <c r="O163" s="205">
        <v>3.2419999999999997E-2</v>
      </c>
      <c r="P163" s="205">
        <f t="shared" ref="P163:P168" si="11">O163*H163</f>
        <v>1.3930873999999998</v>
      </c>
      <c r="Q163" s="205">
        <v>2.6259999999999999E-4</v>
      </c>
      <c r="R163" s="205">
        <f t="shared" ref="R163:R168" si="12">Q163*H163</f>
        <v>1.1283921999999998E-2</v>
      </c>
      <c r="S163" s="205">
        <v>0</v>
      </c>
      <c r="T163" s="206">
        <f t="shared" ref="T163:T168" si="13">S163*H163</f>
        <v>0</v>
      </c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R163" s="193" t="s">
        <v>177</v>
      </c>
      <c r="AT163" s="193" t="s">
        <v>150</v>
      </c>
      <c r="AU163" s="193" t="s">
        <v>138</v>
      </c>
      <c r="AY163" s="14" t="s">
        <v>131</v>
      </c>
      <c r="BE163" s="194">
        <f t="shared" ref="BE163:BE168" si="14">IF(N163="základná",J163,0)</f>
        <v>0</v>
      </c>
      <c r="BF163" s="194">
        <f t="shared" ref="BF163:BF168" si="15">IF(N163="znížená",J163,0)</f>
        <v>15.9</v>
      </c>
      <c r="BG163" s="194">
        <f t="shared" ref="BG163:BG168" si="16">IF(N163="zákl. prenesená",J163,0)</f>
        <v>0</v>
      </c>
      <c r="BH163" s="194">
        <f t="shared" ref="BH163:BH168" si="17">IF(N163="zníž. prenesená",J163,0)</f>
        <v>0</v>
      </c>
      <c r="BI163" s="194">
        <f t="shared" ref="BI163:BI168" si="18">IF(N163="nulová",J163,0)</f>
        <v>0</v>
      </c>
      <c r="BJ163" s="14" t="s">
        <v>138</v>
      </c>
      <c r="BK163" s="194">
        <f t="shared" ref="BK163:BK168" si="19">ROUND(I163*H163,2)</f>
        <v>15.9</v>
      </c>
      <c r="BL163" s="14" t="s">
        <v>177</v>
      </c>
      <c r="BM163" s="193" t="s">
        <v>768</v>
      </c>
    </row>
    <row r="164" spans="1:65" s="2" customFormat="1" ht="14.45" customHeight="1">
      <c r="A164" s="28"/>
      <c r="B164" s="29"/>
      <c r="C164" s="180" t="s">
        <v>245</v>
      </c>
      <c r="D164" s="180" t="s">
        <v>128</v>
      </c>
      <c r="E164" s="181" t="s">
        <v>769</v>
      </c>
      <c r="F164" s="182" t="s">
        <v>770</v>
      </c>
      <c r="G164" s="183" t="s">
        <v>587</v>
      </c>
      <c r="H164" s="184">
        <v>7.2999999999999995E-2</v>
      </c>
      <c r="I164" s="185">
        <v>385.7</v>
      </c>
      <c r="J164" s="186">
        <f t="shared" si="10"/>
        <v>28.16</v>
      </c>
      <c r="K164" s="187"/>
      <c r="L164" s="188"/>
      <c r="M164" s="207" t="s">
        <v>1</v>
      </c>
      <c r="N164" s="208" t="s">
        <v>42</v>
      </c>
      <c r="O164" s="205">
        <v>0</v>
      </c>
      <c r="P164" s="205">
        <f t="shared" si="11"/>
        <v>0</v>
      </c>
      <c r="Q164" s="205">
        <v>1</v>
      </c>
      <c r="R164" s="205">
        <f t="shared" si="12"/>
        <v>7.2999999999999995E-2</v>
      </c>
      <c r="S164" s="205">
        <v>0</v>
      </c>
      <c r="T164" s="206">
        <f t="shared" si="13"/>
        <v>0</v>
      </c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R164" s="193" t="s">
        <v>208</v>
      </c>
      <c r="AT164" s="193" t="s">
        <v>128</v>
      </c>
      <c r="AU164" s="193" t="s">
        <v>138</v>
      </c>
      <c r="AY164" s="14" t="s">
        <v>131</v>
      </c>
      <c r="BE164" s="194">
        <f t="shared" si="14"/>
        <v>0</v>
      </c>
      <c r="BF164" s="194">
        <f t="shared" si="15"/>
        <v>28.16</v>
      </c>
      <c r="BG164" s="194">
        <f t="shared" si="16"/>
        <v>0</v>
      </c>
      <c r="BH164" s="194">
        <f t="shared" si="17"/>
        <v>0</v>
      </c>
      <c r="BI164" s="194">
        <f t="shared" si="18"/>
        <v>0</v>
      </c>
      <c r="BJ164" s="14" t="s">
        <v>138</v>
      </c>
      <c r="BK164" s="194">
        <f t="shared" si="19"/>
        <v>28.16</v>
      </c>
      <c r="BL164" s="14" t="s">
        <v>177</v>
      </c>
      <c r="BM164" s="193" t="s">
        <v>771</v>
      </c>
    </row>
    <row r="165" spans="1:65" s="2" customFormat="1" ht="24.2" customHeight="1">
      <c r="A165" s="28"/>
      <c r="B165" s="29"/>
      <c r="C165" s="195" t="s">
        <v>201</v>
      </c>
      <c r="D165" s="195" t="s">
        <v>150</v>
      </c>
      <c r="E165" s="196" t="s">
        <v>772</v>
      </c>
      <c r="F165" s="197" t="s">
        <v>773</v>
      </c>
      <c r="G165" s="198" t="s">
        <v>385</v>
      </c>
      <c r="H165" s="199">
        <v>6.88</v>
      </c>
      <c r="I165" s="200">
        <v>2.46</v>
      </c>
      <c r="J165" s="201">
        <f t="shared" si="10"/>
        <v>16.920000000000002</v>
      </c>
      <c r="K165" s="202"/>
      <c r="L165" s="33"/>
      <c r="M165" s="203" t="s">
        <v>1</v>
      </c>
      <c r="N165" s="204" t="s">
        <v>42</v>
      </c>
      <c r="O165" s="205">
        <v>0.21099000000000001</v>
      </c>
      <c r="P165" s="205">
        <f t="shared" si="11"/>
        <v>1.4516112000000001</v>
      </c>
      <c r="Q165" s="205">
        <v>5.4226000000000003E-4</v>
      </c>
      <c r="R165" s="205">
        <f t="shared" si="12"/>
        <v>3.7307488000000001E-3</v>
      </c>
      <c r="S165" s="205">
        <v>0</v>
      </c>
      <c r="T165" s="206">
        <f t="shared" si="13"/>
        <v>0</v>
      </c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R165" s="193" t="s">
        <v>177</v>
      </c>
      <c r="AT165" s="193" t="s">
        <v>150</v>
      </c>
      <c r="AU165" s="193" t="s">
        <v>138</v>
      </c>
      <c r="AY165" s="14" t="s">
        <v>131</v>
      </c>
      <c r="BE165" s="194">
        <f t="shared" si="14"/>
        <v>0</v>
      </c>
      <c r="BF165" s="194">
        <f t="shared" si="15"/>
        <v>16.920000000000002</v>
      </c>
      <c r="BG165" s="194">
        <f t="shared" si="16"/>
        <v>0</v>
      </c>
      <c r="BH165" s="194">
        <f t="shared" si="17"/>
        <v>0</v>
      </c>
      <c r="BI165" s="194">
        <f t="shared" si="18"/>
        <v>0</v>
      </c>
      <c r="BJ165" s="14" t="s">
        <v>138</v>
      </c>
      <c r="BK165" s="194">
        <f t="shared" si="19"/>
        <v>16.920000000000002</v>
      </c>
      <c r="BL165" s="14" t="s">
        <v>177</v>
      </c>
      <c r="BM165" s="193" t="s">
        <v>774</v>
      </c>
    </row>
    <row r="166" spans="1:65" s="2" customFormat="1" ht="14.45" customHeight="1">
      <c r="A166" s="28"/>
      <c r="B166" s="29"/>
      <c r="C166" s="180" t="s">
        <v>252</v>
      </c>
      <c r="D166" s="180" t="s">
        <v>128</v>
      </c>
      <c r="E166" s="181" t="s">
        <v>775</v>
      </c>
      <c r="F166" s="182" t="s">
        <v>776</v>
      </c>
      <c r="G166" s="183" t="s">
        <v>385</v>
      </c>
      <c r="H166" s="184">
        <v>6.88</v>
      </c>
      <c r="I166" s="185">
        <v>3.48</v>
      </c>
      <c r="J166" s="186">
        <f t="shared" si="10"/>
        <v>23.94</v>
      </c>
      <c r="K166" s="187"/>
      <c r="L166" s="188"/>
      <c r="M166" s="207" t="s">
        <v>1</v>
      </c>
      <c r="N166" s="208" t="s">
        <v>42</v>
      </c>
      <c r="O166" s="205">
        <v>0</v>
      </c>
      <c r="P166" s="205">
        <f t="shared" si="11"/>
        <v>0</v>
      </c>
      <c r="Q166" s="205">
        <v>4.4999999999999997E-3</v>
      </c>
      <c r="R166" s="205">
        <f t="shared" si="12"/>
        <v>3.0959999999999998E-2</v>
      </c>
      <c r="S166" s="205">
        <v>0</v>
      </c>
      <c r="T166" s="206">
        <f t="shared" si="13"/>
        <v>0</v>
      </c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R166" s="193" t="s">
        <v>208</v>
      </c>
      <c r="AT166" s="193" t="s">
        <v>128</v>
      </c>
      <c r="AU166" s="193" t="s">
        <v>138</v>
      </c>
      <c r="AY166" s="14" t="s">
        <v>131</v>
      </c>
      <c r="BE166" s="194">
        <f t="shared" si="14"/>
        <v>0</v>
      </c>
      <c r="BF166" s="194">
        <f t="shared" si="15"/>
        <v>23.94</v>
      </c>
      <c r="BG166" s="194">
        <f t="shared" si="16"/>
        <v>0</v>
      </c>
      <c r="BH166" s="194">
        <f t="shared" si="17"/>
        <v>0</v>
      </c>
      <c r="BI166" s="194">
        <f t="shared" si="18"/>
        <v>0</v>
      </c>
      <c r="BJ166" s="14" t="s">
        <v>138</v>
      </c>
      <c r="BK166" s="194">
        <f t="shared" si="19"/>
        <v>23.94</v>
      </c>
      <c r="BL166" s="14" t="s">
        <v>177</v>
      </c>
      <c r="BM166" s="193" t="s">
        <v>777</v>
      </c>
    </row>
    <row r="167" spans="1:65" s="2" customFormat="1" ht="24.2" customHeight="1">
      <c r="A167" s="28"/>
      <c r="B167" s="29"/>
      <c r="C167" s="195" t="s">
        <v>205</v>
      </c>
      <c r="D167" s="195" t="s">
        <v>150</v>
      </c>
      <c r="E167" s="196" t="s">
        <v>778</v>
      </c>
      <c r="F167" s="197" t="s">
        <v>779</v>
      </c>
      <c r="G167" s="198" t="s">
        <v>385</v>
      </c>
      <c r="H167" s="199">
        <v>36.090000000000003</v>
      </c>
      <c r="I167" s="200">
        <v>2.66</v>
      </c>
      <c r="J167" s="201">
        <f t="shared" si="10"/>
        <v>96</v>
      </c>
      <c r="K167" s="202"/>
      <c r="L167" s="33"/>
      <c r="M167" s="203" t="s">
        <v>1</v>
      </c>
      <c r="N167" s="204" t="s">
        <v>42</v>
      </c>
      <c r="O167" s="205">
        <v>0.23100999999999999</v>
      </c>
      <c r="P167" s="205">
        <f t="shared" si="11"/>
        <v>8.337150900000001</v>
      </c>
      <c r="Q167" s="205">
        <v>5.4226000000000003E-4</v>
      </c>
      <c r="R167" s="205">
        <f t="shared" si="12"/>
        <v>1.9570163400000003E-2</v>
      </c>
      <c r="S167" s="205">
        <v>0</v>
      </c>
      <c r="T167" s="206">
        <f t="shared" si="13"/>
        <v>0</v>
      </c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R167" s="193" t="s">
        <v>177</v>
      </c>
      <c r="AT167" s="193" t="s">
        <v>150</v>
      </c>
      <c r="AU167" s="193" t="s">
        <v>138</v>
      </c>
      <c r="AY167" s="14" t="s">
        <v>131</v>
      </c>
      <c r="BE167" s="194">
        <f t="shared" si="14"/>
        <v>0</v>
      </c>
      <c r="BF167" s="194">
        <f t="shared" si="15"/>
        <v>96</v>
      </c>
      <c r="BG167" s="194">
        <f t="shared" si="16"/>
        <v>0</v>
      </c>
      <c r="BH167" s="194">
        <f t="shared" si="17"/>
        <v>0</v>
      </c>
      <c r="BI167" s="194">
        <f t="shared" si="18"/>
        <v>0</v>
      </c>
      <c r="BJ167" s="14" t="s">
        <v>138</v>
      </c>
      <c r="BK167" s="194">
        <f t="shared" si="19"/>
        <v>96</v>
      </c>
      <c r="BL167" s="14" t="s">
        <v>177</v>
      </c>
      <c r="BM167" s="193" t="s">
        <v>780</v>
      </c>
    </row>
    <row r="168" spans="1:65" s="2" customFormat="1" ht="24.2" customHeight="1">
      <c r="A168" s="28"/>
      <c r="B168" s="29"/>
      <c r="C168" s="195" t="s">
        <v>259</v>
      </c>
      <c r="D168" s="195" t="s">
        <v>150</v>
      </c>
      <c r="E168" s="196" t="s">
        <v>781</v>
      </c>
      <c r="F168" s="197" t="s">
        <v>782</v>
      </c>
      <c r="G168" s="198" t="s">
        <v>587</v>
      </c>
      <c r="H168" s="199">
        <v>0.13900000000000001</v>
      </c>
      <c r="I168" s="200">
        <v>19.920000000000002</v>
      </c>
      <c r="J168" s="201">
        <f t="shared" si="10"/>
        <v>2.77</v>
      </c>
      <c r="K168" s="202"/>
      <c r="L168" s="33"/>
      <c r="M168" s="203" t="s">
        <v>1</v>
      </c>
      <c r="N168" s="204" t="s">
        <v>42</v>
      </c>
      <c r="O168" s="205">
        <v>1.579</v>
      </c>
      <c r="P168" s="205">
        <f t="shared" si="11"/>
        <v>0.21948100000000001</v>
      </c>
      <c r="Q168" s="205">
        <v>0</v>
      </c>
      <c r="R168" s="205">
        <f t="shared" si="12"/>
        <v>0</v>
      </c>
      <c r="S168" s="205">
        <v>0</v>
      </c>
      <c r="T168" s="206">
        <f t="shared" si="13"/>
        <v>0</v>
      </c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R168" s="193" t="s">
        <v>177</v>
      </c>
      <c r="AT168" s="193" t="s">
        <v>150</v>
      </c>
      <c r="AU168" s="193" t="s">
        <v>138</v>
      </c>
      <c r="AY168" s="14" t="s">
        <v>131</v>
      </c>
      <c r="BE168" s="194">
        <f t="shared" si="14"/>
        <v>0</v>
      </c>
      <c r="BF168" s="194">
        <f t="shared" si="15"/>
        <v>2.77</v>
      </c>
      <c r="BG168" s="194">
        <f t="shared" si="16"/>
        <v>0</v>
      </c>
      <c r="BH168" s="194">
        <f t="shared" si="17"/>
        <v>0</v>
      </c>
      <c r="BI168" s="194">
        <f t="shared" si="18"/>
        <v>0</v>
      </c>
      <c r="BJ168" s="14" t="s">
        <v>138</v>
      </c>
      <c r="BK168" s="194">
        <f t="shared" si="19"/>
        <v>2.77</v>
      </c>
      <c r="BL168" s="14" t="s">
        <v>177</v>
      </c>
      <c r="BM168" s="193" t="s">
        <v>783</v>
      </c>
    </row>
    <row r="169" spans="1:65" s="12" customFormat="1" ht="22.9" customHeight="1">
      <c r="B169" s="165"/>
      <c r="C169" s="166"/>
      <c r="D169" s="167" t="s">
        <v>75</v>
      </c>
      <c r="E169" s="178" t="s">
        <v>417</v>
      </c>
      <c r="F169" s="178" t="s">
        <v>418</v>
      </c>
      <c r="G169" s="166"/>
      <c r="H169" s="166"/>
      <c r="I169" s="166"/>
      <c r="J169" s="179">
        <f>BK169</f>
        <v>233.76</v>
      </c>
      <c r="K169" s="166"/>
      <c r="L169" s="170"/>
      <c r="M169" s="171"/>
      <c r="N169" s="172"/>
      <c r="O169" s="172"/>
      <c r="P169" s="173">
        <f>SUM(P170:P176)</f>
        <v>5.7573339999999993</v>
      </c>
      <c r="Q169" s="172"/>
      <c r="R169" s="173">
        <f>SUM(R170:R176)</f>
        <v>2.3618746000000001E-3</v>
      </c>
      <c r="S169" s="172"/>
      <c r="T169" s="174">
        <f>SUM(T170:T176)</f>
        <v>0</v>
      </c>
      <c r="AR169" s="175" t="s">
        <v>138</v>
      </c>
      <c r="AT169" s="176" t="s">
        <v>75</v>
      </c>
      <c r="AU169" s="176" t="s">
        <v>83</v>
      </c>
      <c r="AY169" s="175" t="s">
        <v>131</v>
      </c>
      <c r="BK169" s="177">
        <f>SUM(BK170:BK176)</f>
        <v>233.76</v>
      </c>
    </row>
    <row r="170" spans="1:65" s="2" customFormat="1" ht="24.2" customHeight="1">
      <c r="A170" s="28"/>
      <c r="B170" s="29"/>
      <c r="C170" s="195" t="s">
        <v>208</v>
      </c>
      <c r="D170" s="195" t="s">
        <v>150</v>
      </c>
      <c r="E170" s="196" t="s">
        <v>784</v>
      </c>
      <c r="F170" s="197" t="s">
        <v>785</v>
      </c>
      <c r="G170" s="198" t="s">
        <v>128</v>
      </c>
      <c r="H170" s="199">
        <v>2.5</v>
      </c>
      <c r="I170" s="200">
        <v>5.99</v>
      </c>
      <c r="J170" s="201">
        <f t="shared" ref="J170:J176" si="20">ROUND(I170*H170,2)</f>
        <v>14.98</v>
      </c>
      <c r="K170" s="202"/>
      <c r="L170" s="33"/>
      <c r="M170" s="203" t="s">
        <v>1</v>
      </c>
      <c r="N170" s="204" t="s">
        <v>42</v>
      </c>
      <c r="O170" s="205">
        <v>0.5141</v>
      </c>
      <c r="P170" s="205">
        <f t="shared" ref="P170:P176" si="21">O170*H170</f>
        <v>1.28525</v>
      </c>
      <c r="Q170" s="205">
        <v>5.7800000000000002E-5</v>
      </c>
      <c r="R170" s="205">
        <f t="shared" ref="R170:R176" si="22">Q170*H170</f>
        <v>1.4450000000000002E-4</v>
      </c>
      <c r="S170" s="205">
        <v>0</v>
      </c>
      <c r="T170" s="206">
        <f t="shared" ref="T170:T176" si="23">S170*H170</f>
        <v>0</v>
      </c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R170" s="193" t="s">
        <v>177</v>
      </c>
      <c r="AT170" s="193" t="s">
        <v>150</v>
      </c>
      <c r="AU170" s="193" t="s">
        <v>138</v>
      </c>
      <c r="AY170" s="14" t="s">
        <v>131</v>
      </c>
      <c r="BE170" s="194">
        <f t="shared" ref="BE170:BE176" si="24">IF(N170="základná",J170,0)</f>
        <v>0</v>
      </c>
      <c r="BF170" s="194">
        <f t="shared" ref="BF170:BF176" si="25">IF(N170="znížená",J170,0)</f>
        <v>14.98</v>
      </c>
      <c r="BG170" s="194">
        <f t="shared" ref="BG170:BG176" si="26">IF(N170="zákl. prenesená",J170,0)</f>
        <v>0</v>
      </c>
      <c r="BH170" s="194">
        <f t="shared" ref="BH170:BH176" si="27">IF(N170="zníž. prenesená",J170,0)</f>
        <v>0</v>
      </c>
      <c r="BI170" s="194">
        <f t="shared" ref="BI170:BI176" si="28">IF(N170="nulová",J170,0)</f>
        <v>0</v>
      </c>
      <c r="BJ170" s="14" t="s">
        <v>138</v>
      </c>
      <c r="BK170" s="194">
        <f t="shared" ref="BK170:BK176" si="29">ROUND(I170*H170,2)</f>
        <v>14.98</v>
      </c>
      <c r="BL170" s="14" t="s">
        <v>177</v>
      </c>
      <c r="BM170" s="193" t="s">
        <v>786</v>
      </c>
    </row>
    <row r="171" spans="1:65" s="2" customFormat="1" ht="14.45" customHeight="1">
      <c r="A171" s="28"/>
      <c r="B171" s="29"/>
      <c r="C171" s="180" t="s">
        <v>265</v>
      </c>
      <c r="D171" s="180" t="s">
        <v>128</v>
      </c>
      <c r="E171" s="181" t="s">
        <v>787</v>
      </c>
      <c r="F171" s="182" t="s">
        <v>788</v>
      </c>
      <c r="G171" s="183" t="s">
        <v>396</v>
      </c>
      <c r="H171" s="184">
        <v>1</v>
      </c>
      <c r="I171" s="185">
        <v>26.78</v>
      </c>
      <c r="J171" s="186">
        <f t="shared" si="20"/>
        <v>26.78</v>
      </c>
      <c r="K171" s="187"/>
      <c r="L171" s="188"/>
      <c r="M171" s="207" t="s">
        <v>1</v>
      </c>
      <c r="N171" s="208" t="s">
        <v>42</v>
      </c>
      <c r="O171" s="205">
        <v>0</v>
      </c>
      <c r="P171" s="205">
        <f t="shared" si="21"/>
        <v>0</v>
      </c>
      <c r="Q171" s="205">
        <v>0</v>
      </c>
      <c r="R171" s="205">
        <f t="shared" si="22"/>
        <v>0</v>
      </c>
      <c r="S171" s="205">
        <v>0</v>
      </c>
      <c r="T171" s="206">
        <f t="shared" si="23"/>
        <v>0</v>
      </c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R171" s="193" t="s">
        <v>208</v>
      </c>
      <c r="AT171" s="193" t="s">
        <v>128</v>
      </c>
      <c r="AU171" s="193" t="s">
        <v>138</v>
      </c>
      <c r="AY171" s="14" t="s">
        <v>131</v>
      </c>
      <c r="BE171" s="194">
        <f t="shared" si="24"/>
        <v>0</v>
      </c>
      <c r="BF171" s="194">
        <f t="shared" si="25"/>
        <v>26.78</v>
      </c>
      <c r="BG171" s="194">
        <f t="shared" si="26"/>
        <v>0</v>
      </c>
      <c r="BH171" s="194">
        <f t="shared" si="27"/>
        <v>0</v>
      </c>
      <c r="BI171" s="194">
        <f t="shared" si="28"/>
        <v>0</v>
      </c>
      <c r="BJ171" s="14" t="s">
        <v>138</v>
      </c>
      <c r="BK171" s="194">
        <f t="shared" si="29"/>
        <v>26.78</v>
      </c>
      <c r="BL171" s="14" t="s">
        <v>177</v>
      </c>
      <c r="BM171" s="193" t="s">
        <v>789</v>
      </c>
    </row>
    <row r="172" spans="1:65" s="2" customFormat="1" ht="24.2" customHeight="1">
      <c r="A172" s="28"/>
      <c r="B172" s="29"/>
      <c r="C172" s="195" t="s">
        <v>212</v>
      </c>
      <c r="D172" s="195" t="s">
        <v>150</v>
      </c>
      <c r="E172" s="196" t="s">
        <v>790</v>
      </c>
      <c r="F172" s="197" t="s">
        <v>791</v>
      </c>
      <c r="G172" s="198" t="s">
        <v>792</v>
      </c>
      <c r="H172" s="199">
        <v>5</v>
      </c>
      <c r="I172" s="200">
        <v>2.98</v>
      </c>
      <c r="J172" s="201">
        <f t="shared" si="20"/>
        <v>14.9</v>
      </c>
      <c r="K172" s="202"/>
      <c r="L172" s="33"/>
      <c r="M172" s="203" t="s">
        <v>1</v>
      </c>
      <c r="N172" s="204" t="s">
        <v>42</v>
      </c>
      <c r="O172" s="205">
        <v>0.30114000000000002</v>
      </c>
      <c r="P172" s="205">
        <f t="shared" si="21"/>
        <v>1.5057</v>
      </c>
      <c r="Q172" s="205">
        <v>7.5709099999999997E-5</v>
      </c>
      <c r="R172" s="205">
        <f t="shared" si="22"/>
        <v>3.785455E-4</v>
      </c>
      <c r="S172" s="205">
        <v>0</v>
      </c>
      <c r="T172" s="206">
        <f t="shared" si="23"/>
        <v>0</v>
      </c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R172" s="193" t="s">
        <v>177</v>
      </c>
      <c r="AT172" s="193" t="s">
        <v>150</v>
      </c>
      <c r="AU172" s="193" t="s">
        <v>138</v>
      </c>
      <c r="AY172" s="14" t="s">
        <v>131</v>
      </c>
      <c r="BE172" s="194">
        <f t="shared" si="24"/>
        <v>0</v>
      </c>
      <c r="BF172" s="194">
        <f t="shared" si="25"/>
        <v>14.9</v>
      </c>
      <c r="BG172" s="194">
        <f t="shared" si="26"/>
        <v>0</v>
      </c>
      <c r="BH172" s="194">
        <f t="shared" si="27"/>
        <v>0</v>
      </c>
      <c r="BI172" s="194">
        <f t="shared" si="28"/>
        <v>0</v>
      </c>
      <c r="BJ172" s="14" t="s">
        <v>138</v>
      </c>
      <c r="BK172" s="194">
        <f t="shared" si="29"/>
        <v>14.9</v>
      </c>
      <c r="BL172" s="14" t="s">
        <v>177</v>
      </c>
      <c r="BM172" s="193" t="s">
        <v>793</v>
      </c>
    </row>
    <row r="173" spans="1:65" s="2" customFormat="1" ht="14.45" customHeight="1">
      <c r="A173" s="28"/>
      <c r="B173" s="29"/>
      <c r="C173" s="180" t="s">
        <v>272</v>
      </c>
      <c r="D173" s="180" t="s">
        <v>128</v>
      </c>
      <c r="E173" s="181" t="s">
        <v>794</v>
      </c>
      <c r="F173" s="182" t="s">
        <v>795</v>
      </c>
      <c r="G173" s="183" t="s">
        <v>396</v>
      </c>
      <c r="H173" s="184">
        <v>1</v>
      </c>
      <c r="I173" s="185">
        <v>107.1</v>
      </c>
      <c r="J173" s="186">
        <f t="shared" si="20"/>
        <v>107.1</v>
      </c>
      <c r="K173" s="187"/>
      <c r="L173" s="188"/>
      <c r="M173" s="207" t="s">
        <v>1</v>
      </c>
      <c r="N173" s="208" t="s">
        <v>42</v>
      </c>
      <c r="O173" s="205">
        <v>0</v>
      </c>
      <c r="P173" s="205">
        <f t="shared" si="21"/>
        <v>0</v>
      </c>
      <c r="Q173" s="205">
        <v>0</v>
      </c>
      <c r="R173" s="205">
        <f t="shared" si="22"/>
        <v>0</v>
      </c>
      <c r="S173" s="205">
        <v>0</v>
      </c>
      <c r="T173" s="206">
        <f t="shared" si="23"/>
        <v>0</v>
      </c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R173" s="193" t="s">
        <v>208</v>
      </c>
      <c r="AT173" s="193" t="s">
        <v>128</v>
      </c>
      <c r="AU173" s="193" t="s">
        <v>138</v>
      </c>
      <c r="AY173" s="14" t="s">
        <v>131</v>
      </c>
      <c r="BE173" s="194">
        <f t="shared" si="24"/>
        <v>0</v>
      </c>
      <c r="BF173" s="194">
        <f t="shared" si="25"/>
        <v>107.1</v>
      </c>
      <c r="BG173" s="194">
        <f t="shared" si="26"/>
        <v>0</v>
      </c>
      <c r="BH173" s="194">
        <f t="shared" si="27"/>
        <v>0</v>
      </c>
      <c r="BI173" s="194">
        <f t="shared" si="28"/>
        <v>0</v>
      </c>
      <c r="BJ173" s="14" t="s">
        <v>138</v>
      </c>
      <c r="BK173" s="194">
        <f t="shared" si="29"/>
        <v>107.1</v>
      </c>
      <c r="BL173" s="14" t="s">
        <v>177</v>
      </c>
      <c r="BM173" s="193" t="s">
        <v>796</v>
      </c>
    </row>
    <row r="174" spans="1:65" s="2" customFormat="1" ht="24.2" customHeight="1">
      <c r="A174" s="28"/>
      <c r="B174" s="29"/>
      <c r="C174" s="195" t="s">
        <v>215</v>
      </c>
      <c r="D174" s="195" t="s">
        <v>150</v>
      </c>
      <c r="E174" s="196" t="s">
        <v>797</v>
      </c>
      <c r="F174" s="197" t="s">
        <v>798</v>
      </c>
      <c r="G174" s="198" t="s">
        <v>792</v>
      </c>
      <c r="H174" s="199">
        <v>29</v>
      </c>
      <c r="I174" s="200">
        <v>1.07</v>
      </c>
      <c r="J174" s="201">
        <f t="shared" si="20"/>
        <v>31.03</v>
      </c>
      <c r="K174" s="202"/>
      <c r="L174" s="33"/>
      <c r="M174" s="203" t="s">
        <v>1</v>
      </c>
      <c r="N174" s="204" t="s">
        <v>42</v>
      </c>
      <c r="O174" s="205">
        <v>9.9099999999999994E-2</v>
      </c>
      <c r="P174" s="205">
        <f t="shared" si="21"/>
        <v>2.8738999999999999</v>
      </c>
      <c r="Q174" s="205">
        <v>6.3407900000000007E-5</v>
      </c>
      <c r="R174" s="205">
        <f t="shared" si="22"/>
        <v>1.8388291000000002E-3</v>
      </c>
      <c r="S174" s="205">
        <v>0</v>
      </c>
      <c r="T174" s="206">
        <f t="shared" si="23"/>
        <v>0</v>
      </c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R174" s="193" t="s">
        <v>177</v>
      </c>
      <c r="AT174" s="193" t="s">
        <v>150</v>
      </c>
      <c r="AU174" s="193" t="s">
        <v>138</v>
      </c>
      <c r="AY174" s="14" t="s">
        <v>131</v>
      </c>
      <c r="BE174" s="194">
        <f t="shared" si="24"/>
        <v>0</v>
      </c>
      <c r="BF174" s="194">
        <f t="shared" si="25"/>
        <v>31.03</v>
      </c>
      <c r="BG174" s="194">
        <f t="shared" si="26"/>
        <v>0</v>
      </c>
      <c r="BH174" s="194">
        <f t="shared" si="27"/>
        <v>0</v>
      </c>
      <c r="BI174" s="194">
        <f t="shared" si="28"/>
        <v>0</v>
      </c>
      <c r="BJ174" s="14" t="s">
        <v>138</v>
      </c>
      <c r="BK174" s="194">
        <f t="shared" si="29"/>
        <v>31.03</v>
      </c>
      <c r="BL174" s="14" t="s">
        <v>177</v>
      </c>
      <c r="BM174" s="193" t="s">
        <v>799</v>
      </c>
    </row>
    <row r="175" spans="1:65" s="2" customFormat="1" ht="14.45" customHeight="1">
      <c r="A175" s="28"/>
      <c r="B175" s="29"/>
      <c r="C175" s="180" t="s">
        <v>279</v>
      </c>
      <c r="D175" s="180" t="s">
        <v>128</v>
      </c>
      <c r="E175" s="181" t="s">
        <v>800</v>
      </c>
      <c r="F175" s="182" t="s">
        <v>801</v>
      </c>
      <c r="G175" s="183" t="s">
        <v>396</v>
      </c>
      <c r="H175" s="184">
        <v>1</v>
      </c>
      <c r="I175" s="185">
        <v>38.25</v>
      </c>
      <c r="J175" s="186">
        <f t="shared" si="20"/>
        <v>38.25</v>
      </c>
      <c r="K175" s="187"/>
      <c r="L175" s="188"/>
      <c r="M175" s="207" t="s">
        <v>1</v>
      </c>
      <c r="N175" s="208" t="s">
        <v>42</v>
      </c>
      <c r="O175" s="205">
        <v>0</v>
      </c>
      <c r="P175" s="205">
        <f t="shared" si="21"/>
        <v>0</v>
      </c>
      <c r="Q175" s="205">
        <v>0</v>
      </c>
      <c r="R175" s="205">
        <f t="shared" si="22"/>
        <v>0</v>
      </c>
      <c r="S175" s="205">
        <v>0</v>
      </c>
      <c r="T175" s="206">
        <f t="shared" si="23"/>
        <v>0</v>
      </c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R175" s="193" t="s">
        <v>208</v>
      </c>
      <c r="AT175" s="193" t="s">
        <v>128</v>
      </c>
      <c r="AU175" s="193" t="s">
        <v>138</v>
      </c>
      <c r="AY175" s="14" t="s">
        <v>131</v>
      </c>
      <c r="BE175" s="194">
        <f t="shared" si="24"/>
        <v>0</v>
      </c>
      <c r="BF175" s="194">
        <f t="shared" si="25"/>
        <v>38.25</v>
      </c>
      <c r="BG175" s="194">
        <f t="shared" si="26"/>
        <v>0</v>
      </c>
      <c r="BH175" s="194">
        <f t="shared" si="27"/>
        <v>0</v>
      </c>
      <c r="BI175" s="194">
        <f t="shared" si="28"/>
        <v>0</v>
      </c>
      <c r="BJ175" s="14" t="s">
        <v>138</v>
      </c>
      <c r="BK175" s="194">
        <f t="shared" si="29"/>
        <v>38.25</v>
      </c>
      <c r="BL175" s="14" t="s">
        <v>177</v>
      </c>
      <c r="BM175" s="193" t="s">
        <v>802</v>
      </c>
    </row>
    <row r="176" spans="1:65" s="2" customFormat="1" ht="24.2" customHeight="1">
      <c r="A176" s="28"/>
      <c r="B176" s="29"/>
      <c r="C176" s="195" t="s">
        <v>219</v>
      </c>
      <c r="D176" s="195" t="s">
        <v>150</v>
      </c>
      <c r="E176" s="196" t="s">
        <v>446</v>
      </c>
      <c r="F176" s="197" t="s">
        <v>447</v>
      </c>
      <c r="G176" s="198" t="s">
        <v>587</v>
      </c>
      <c r="H176" s="199">
        <v>2.8000000000000001E-2</v>
      </c>
      <c r="I176" s="200">
        <v>25.85</v>
      </c>
      <c r="J176" s="201">
        <f t="shared" si="20"/>
        <v>0.72</v>
      </c>
      <c r="K176" s="202"/>
      <c r="L176" s="33"/>
      <c r="M176" s="209" t="s">
        <v>1</v>
      </c>
      <c r="N176" s="210" t="s">
        <v>42</v>
      </c>
      <c r="O176" s="191">
        <v>3.3029999999999999</v>
      </c>
      <c r="P176" s="191">
        <f t="shared" si="21"/>
        <v>9.2483999999999997E-2</v>
      </c>
      <c r="Q176" s="191">
        <v>0</v>
      </c>
      <c r="R176" s="191">
        <f t="shared" si="22"/>
        <v>0</v>
      </c>
      <c r="S176" s="191">
        <v>0</v>
      </c>
      <c r="T176" s="192">
        <f t="shared" si="23"/>
        <v>0</v>
      </c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R176" s="193" t="s">
        <v>177</v>
      </c>
      <c r="AT176" s="193" t="s">
        <v>150</v>
      </c>
      <c r="AU176" s="193" t="s">
        <v>138</v>
      </c>
      <c r="AY176" s="14" t="s">
        <v>131</v>
      </c>
      <c r="BE176" s="194">
        <f t="shared" si="24"/>
        <v>0</v>
      </c>
      <c r="BF176" s="194">
        <f t="shared" si="25"/>
        <v>0.72</v>
      </c>
      <c r="BG176" s="194">
        <f t="shared" si="26"/>
        <v>0</v>
      </c>
      <c r="BH176" s="194">
        <f t="shared" si="27"/>
        <v>0</v>
      </c>
      <c r="BI176" s="194">
        <f t="shared" si="28"/>
        <v>0</v>
      </c>
      <c r="BJ176" s="14" t="s">
        <v>138</v>
      </c>
      <c r="BK176" s="194">
        <f t="shared" si="29"/>
        <v>0.72</v>
      </c>
      <c r="BL176" s="14" t="s">
        <v>177</v>
      </c>
      <c r="BM176" s="193" t="s">
        <v>803</v>
      </c>
    </row>
    <row r="177" spans="1:31" s="2" customFormat="1" ht="6.95" customHeight="1">
      <c r="A177" s="28"/>
      <c r="B177" s="48"/>
      <c r="C177" s="49"/>
      <c r="D177" s="49"/>
      <c r="E177" s="49"/>
      <c r="F177" s="49"/>
      <c r="G177" s="49"/>
      <c r="H177" s="49"/>
      <c r="I177" s="49"/>
      <c r="J177" s="49"/>
      <c r="K177" s="49"/>
      <c r="L177" s="33"/>
      <c r="M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</row>
  </sheetData>
  <sheetProtection algorithmName="SHA-512" hashValue="BqjtRbhvwHHBd4+RU69EfSSX6nUy/wQ1C4aQ1EEoEulvQi/+NrazyT2P7drM3i5ksDsHbds3oAY8pxktvCP/0g==" saltValue="CPHsmSc7Byjr3KiwPpXpm47QW3Sess8JrjDDmmHKx0NIYhifyELL2bCZJmwcSREQvOYDVbNQh9EWmJTfr8AzCQ==" spinCount="100000" sheet="1" objects="1" scenarios="1" formatColumns="0" formatRows="0" autoFilter="0"/>
  <autoFilter ref="C126:K176"/>
  <mergeCells count="8">
    <mergeCell ref="E117:H117"/>
    <mergeCell ref="E119:H119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9</vt:i4>
      </vt:variant>
      <vt:variant>
        <vt:lpstr>Pomenované rozsahy</vt:lpstr>
      </vt:variant>
      <vt:variant>
        <vt:i4>18</vt:i4>
      </vt:variant>
    </vt:vector>
  </HeadingPairs>
  <TitlesOfParts>
    <vt:vector size="27" baseType="lpstr">
      <vt:lpstr>Rekapitulácia stavby</vt:lpstr>
      <vt:lpstr>PS01 - PS01 Úprava vody a...</vt:lpstr>
      <vt:lpstr>ARMATURY_Zmena - časť3_Ar...</vt:lpstr>
      <vt:lpstr>VDJ_Zmena - VDJ</vt:lpstr>
      <vt:lpstr>MK_Zmena - časť1 MK</vt:lpstr>
      <vt:lpstr>SO05 - SO05 Oplotenie VDJ...</vt:lpstr>
      <vt:lpstr>SO06 - SO06 Havarijný pre...</vt:lpstr>
      <vt:lpstr>2-Pripojky - SO 08 Rozvád...</vt:lpstr>
      <vt:lpstr>Zhlavie - 2. Zhlavie stud...</vt:lpstr>
      <vt:lpstr>'2-Pripojky - SO 08 Rozvád...'!Názvy_tlače</vt:lpstr>
      <vt:lpstr>'ARMATURY_Zmena - časť3_Ar...'!Názvy_tlače</vt:lpstr>
      <vt:lpstr>'MK_Zmena - časť1 MK'!Názvy_tlače</vt:lpstr>
      <vt:lpstr>'PS01 - PS01 Úprava vody a...'!Názvy_tlače</vt:lpstr>
      <vt:lpstr>'Rekapitulácia stavby'!Názvy_tlače</vt:lpstr>
      <vt:lpstr>'SO05 - SO05 Oplotenie VDJ...'!Názvy_tlače</vt:lpstr>
      <vt:lpstr>'SO06 - SO06 Havarijný pre...'!Názvy_tlače</vt:lpstr>
      <vt:lpstr>'VDJ_Zmena - VDJ'!Názvy_tlače</vt:lpstr>
      <vt:lpstr>'Zhlavie - 2. Zhlavie stud...'!Názvy_tlače</vt:lpstr>
      <vt:lpstr>'2-Pripojky - SO 08 Rozvád...'!Oblasť_tlače</vt:lpstr>
      <vt:lpstr>'ARMATURY_Zmena - časť3_Ar...'!Oblasť_tlače</vt:lpstr>
      <vt:lpstr>'MK_Zmena - časť1 MK'!Oblasť_tlače</vt:lpstr>
      <vt:lpstr>'PS01 - PS01 Úprava vody a...'!Oblasť_tlače</vt:lpstr>
      <vt:lpstr>'Rekapitulácia stavby'!Oblasť_tlače</vt:lpstr>
      <vt:lpstr>'SO05 - SO05 Oplotenie VDJ...'!Oblasť_tlače</vt:lpstr>
      <vt:lpstr>'SO06 - SO06 Havarijný pre...'!Oblasť_tlače</vt:lpstr>
      <vt:lpstr>'VDJ_Zmena - VDJ'!Oblasť_tlače</vt:lpstr>
      <vt:lpstr>'Zhlavie - 2. Zhlavie stud...'!Oblasť_tlače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Mihalkova</dc:creator>
  <cp:lastModifiedBy>pc2</cp:lastModifiedBy>
  <dcterms:created xsi:type="dcterms:W3CDTF">2020-09-22T05:57:05Z</dcterms:created>
  <dcterms:modified xsi:type="dcterms:W3CDTF">2020-10-01T06:28:39Z</dcterms:modified>
</cp:coreProperties>
</file>